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J:\024-FinancesJuridique\3 - Conventions et Marchés publics\2 - JURIDIQUE\2 - MARCHES PUBLICS\2025 Marchés publics\23_MP_25MPROG23_travaux_Marine_peintres\2_DCE\25MPROG23\25MPROG23_lot 1\"/>
    </mc:Choice>
  </mc:AlternateContent>
  <xr:revisionPtr revIDLastSave="0" documentId="13_ncr:1_{0AD14E9E-C03E-42C8-A969-C4AE670A4169}" xr6:coauthVersionLast="47" xr6:coauthVersionMax="47" xr10:uidLastSave="{00000000-0000-0000-0000-000000000000}"/>
  <bookViews>
    <workbookView xWindow="-108" yWindow="-108" windowWidth="23256" windowHeight="12456" tabRatio="789" xr2:uid="{00000000-000D-0000-FFFF-FFFF00000000}"/>
  </bookViews>
  <sheets>
    <sheet name="LOT 1_DPGF" sheetId="14" r:id="rId1"/>
  </sheets>
  <definedNames>
    <definedName name="__xlnm.Print_Area" localSheetId="0">'LOT 1_DPGF'!$A$1:$G$55</definedName>
    <definedName name="_Hlk182927608" localSheetId="0">'LOT 1_DPGF'!#REF!</definedName>
    <definedName name="_Toc126759309" localSheetId="0">'LOT 1_DPGF'!#REF!</definedName>
    <definedName name="_xlnm.Print_Area" localSheetId="0">'LOT 1_DPGF'!$A$1:$K$55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7" i="14" l="1"/>
  <c r="I40" i="14"/>
  <c r="I50" i="14"/>
  <c r="I41" i="14"/>
  <c r="I66" i="14"/>
  <c r="I65" i="14"/>
  <c r="I39" i="14"/>
  <c r="I37" i="14"/>
  <c r="I38" i="14"/>
  <c r="J38" i="14" s="1"/>
  <c r="I64" i="14"/>
  <c r="J64" i="14" s="1"/>
  <c r="K64" i="14" s="1"/>
  <c r="I63" i="14"/>
  <c r="I62" i="14"/>
  <c r="I61" i="14"/>
  <c r="I36" i="14"/>
  <c r="I35" i="14"/>
  <c r="I34" i="14"/>
  <c r="I33" i="14"/>
  <c r="I31" i="14"/>
  <c r="G32" i="14"/>
  <c r="G31" i="14"/>
  <c r="I30" i="14"/>
  <c r="G28" i="14"/>
  <c r="I28" i="14" s="1"/>
  <c r="J28" i="14" s="1"/>
  <c r="K28" i="14" s="1"/>
  <c r="G27" i="14"/>
  <c r="G25" i="14"/>
  <c r="I25" i="14" s="1"/>
  <c r="G24" i="14"/>
  <c r="I24" i="14" s="1"/>
  <c r="I23" i="14"/>
  <c r="G22" i="14"/>
  <c r="I22" i="14" s="1"/>
  <c r="G21" i="14"/>
  <c r="I21" i="14" s="1"/>
  <c r="G20" i="14"/>
  <c r="G19" i="14"/>
  <c r="G26" i="14"/>
  <c r="I26" i="14" s="1"/>
  <c r="J26" i="14" s="1"/>
  <c r="K26" i="14" s="1"/>
  <c r="G17" i="14"/>
  <c r="I17" i="14" s="1"/>
  <c r="G16" i="14"/>
  <c r="I16" i="14" s="1"/>
  <c r="G14" i="14"/>
  <c r="I14" i="14" s="1"/>
  <c r="G13" i="14"/>
  <c r="I13" i="14" s="1"/>
  <c r="I27" i="14"/>
  <c r="J27" i="14" s="1"/>
  <c r="K27" i="14" s="1"/>
  <c r="I15" i="14"/>
  <c r="I12" i="14"/>
  <c r="G11" i="14"/>
  <c r="I11" i="14" s="1"/>
  <c r="G9" i="14"/>
  <c r="I9" i="14" s="1"/>
  <c r="G8" i="14"/>
  <c r="I8" i="14" s="1"/>
  <c r="G7" i="14"/>
  <c r="I7" i="14" s="1"/>
  <c r="G6" i="14"/>
  <c r="I10" i="14"/>
  <c r="I29" i="14"/>
  <c r="I47" i="14"/>
  <c r="I51" i="14"/>
  <c r="J67" i="14" l="1"/>
  <c r="K67" i="14" s="1"/>
  <c r="J40" i="14"/>
  <c r="K40" i="14" s="1"/>
  <c r="J50" i="14"/>
  <c r="K50" i="14" s="1"/>
  <c r="J41" i="14"/>
  <c r="K41" i="14" s="1"/>
  <c r="J66" i="14"/>
  <c r="K66" i="14" s="1"/>
  <c r="J65" i="14"/>
  <c r="K65" i="14" s="1"/>
  <c r="J39" i="14"/>
  <c r="K39" i="14" s="1"/>
  <c r="J37" i="14"/>
  <c r="K37" i="14" s="1"/>
  <c r="K38" i="14"/>
  <c r="J63" i="14"/>
  <c r="K63" i="14" s="1"/>
  <c r="J62" i="14"/>
  <c r="K62" i="14" s="1"/>
  <c r="J61" i="14"/>
  <c r="K61" i="14" s="1"/>
  <c r="J36" i="14"/>
  <c r="K36" i="14" s="1"/>
  <c r="J35" i="14"/>
  <c r="K35" i="14" s="1"/>
  <c r="J34" i="14"/>
  <c r="K34" i="14" s="1"/>
  <c r="J33" i="14"/>
  <c r="K33" i="14" s="1"/>
  <c r="I18" i="14"/>
  <c r="J18" i="14" s="1"/>
  <c r="K18" i="14" s="1"/>
  <c r="J31" i="14"/>
  <c r="K31" i="14" s="1"/>
  <c r="J30" i="14"/>
  <c r="K30" i="14" s="1"/>
  <c r="J25" i="14"/>
  <c r="K25" i="14" s="1"/>
  <c r="J24" i="14"/>
  <c r="K24" i="14" s="1"/>
  <c r="J23" i="14"/>
  <c r="K23" i="14" s="1"/>
  <c r="J22" i="14"/>
  <c r="K22" i="14" s="1"/>
  <c r="J21" i="14"/>
  <c r="K21" i="14" s="1"/>
  <c r="J17" i="14"/>
  <c r="K17" i="14" s="1"/>
  <c r="J16" i="14"/>
  <c r="K16" i="14" s="1"/>
  <c r="J15" i="14"/>
  <c r="K15" i="14" s="1"/>
  <c r="J14" i="14"/>
  <c r="K14" i="14" s="1"/>
  <c r="J13" i="14"/>
  <c r="K13" i="14" s="1"/>
  <c r="J12" i="14"/>
  <c r="K12" i="14" s="1"/>
  <c r="J11" i="14"/>
  <c r="K11" i="14" s="1"/>
  <c r="J10" i="14"/>
  <c r="K10" i="14" s="1"/>
  <c r="J9" i="14"/>
  <c r="K9" i="14" s="1"/>
  <c r="J8" i="14"/>
  <c r="K8" i="14" s="1"/>
  <c r="J7" i="14"/>
  <c r="K7" i="14" s="1"/>
  <c r="J29" i="14"/>
  <c r="K29" i="14" s="1"/>
  <c r="J47" i="14"/>
  <c r="K47" i="14" s="1"/>
  <c r="J51" i="14"/>
  <c r="K51" i="14" s="1"/>
  <c r="I54" i="14" l="1"/>
  <c r="I44" i="14"/>
  <c r="J44" i="14" s="1"/>
  <c r="I48" i="14"/>
  <c r="I43" i="14" l="1"/>
  <c r="J43" i="14" s="1"/>
  <c r="K43" i="14" s="1"/>
  <c r="K44" i="14"/>
  <c r="I53" i="14"/>
  <c r="J54" i="14"/>
  <c r="K54" i="14" s="1"/>
  <c r="J48" i="14"/>
  <c r="K48" i="14" s="1"/>
  <c r="I6" i="14"/>
  <c r="I49" i="14" l="1"/>
  <c r="J53" i="14"/>
  <c r="K53" i="14" s="1"/>
  <c r="J6" i="14"/>
  <c r="K6" i="14" s="1"/>
  <c r="I5" i="14"/>
  <c r="I46" i="14" l="1"/>
  <c r="K56" i="14" s="1"/>
  <c r="J49" i="14"/>
  <c r="K49" i="14" s="1"/>
  <c r="J46" i="14" l="1"/>
  <c r="K46" i="14" s="1"/>
  <c r="J5" i="14" l="1"/>
  <c r="K5" i="14" s="1"/>
  <c r="K57" i="14"/>
  <c r="K58" i="14" s="1"/>
</calcChain>
</file>

<file path=xl/sharedStrings.xml><?xml version="1.0" encoding="utf-8"?>
<sst xmlns="http://schemas.openxmlformats.org/spreadsheetml/2006/main" count="284" uniqueCount="197">
  <si>
    <t>Ens</t>
  </si>
  <si>
    <t>TOTAL TTC</t>
  </si>
  <si>
    <t>TOTAL HT</t>
  </si>
  <si>
    <t>U</t>
  </si>
  <si>
    <t>m2</t>
  </si>
  <si>
    <t>Unité</t>
  </si>
  <si>
    <t>Qte</t>
  </si>
  <si>
    <t>TVA 20%</t>
  </si>
  <si>
    <t>sous total</t>
  </si>
  <si>
    <t>Montant TTC</t>
  </si>
  <si>
    <t>Montant HT</t>
  </si>
  <si>
    <t>Page du cahier technique</t>
  </si>
  <si>
    <t>Dimensions (en cm)</t>
  </si>
  <si>
    <t>Numérotation CCTP</t>
  </si>
  <si>
    <t>Nomenclature scéno / Typologie</t>
  </si>
  <si>
    <t>Détails composition</t>
  </si>
  <si>
    <t xml:space="preserve">Forfait </t>
  </si>
  <si>
    <t>Forfait de 2 intervention pour maintenance peinture pendant l'exploitation</t>
  </si>
  <si>
    <t>P.U. 
Fourniture et pose</t>
  </si>
  <si>
    <t>DEPOSE</t>
  </si>
  <si>
    <t>Dépose soignée totale du présent lot et nettoyage des espaces, rebouchage des trous sur les murs périphériques et évacuation des déchets</t>
  </si>
  <si>
    <t>Voir plan</t>
  </si>
  <si>
    <t>p.3 à 5</t>
  </si>
  <si>
    <t>PEINTURE</t>
  </si>
  <si>
    <t>MENUISERIE</t>
  </si>
  <si>
    <t>TEXTILE</t>
  </si>
  <si>
    <t>C1</t>
  </si>
  <si>
    <t>RIDEAU</t>
  </si>
  <si>
    <t>P1</t>
  </si>
  <si>
    <t>P2</t>
  </si>
  <si>
    <t>Mise en peinture des murs de la salle / Finition mate</t>
  </si>
  <si>
    <t>ECHANTILLONS</t>
  </si>
  <si>
    <t>IX.1</t>
  </si>
  <si>
    <t>IX.1.1</t>
  </si>
  <si>
    <t>IX.1.2</t>
  </si>
  <si>
    <t>IX.1.3</t>
  </si>
  <si>
    <t>IX.1.4</t>
  </si>
  <si>
    <t>IX.1.5</t>
  </si>
  <si>
    <t>IX.1.6</t>
  </si>
  <si>
    <t>IX.1.7</t>
  </si>
  <si>
    <t>IX.1.8</t>
  </si>
  <si>
    <t>IX.1.9</t>
  </si>
  <si>
    <t>IX.1.10</t>
  </si>
  <si>
    <t>IX.1.11</t>
  </si>
  <si>
    <t>IX.1.12</t>
  </si>
  <si>
    <t>IX.1.13</t>
  </si>
  <si>
    <t>IX.1.14</t>
  </si>
  <si>
    <t>IX.1.15</t>
  </si>
  <si>
    <t>Stèle autoportante inclus mise en peinture / Finition laque mate</t>
  </si>
  <si>
    <t>H 360 x L 300 x P 40 cm</t>
  </si>
  <si>
    <t>H 360 x L 270 x P 40 cm</t>
  </si>
  <si>
    <t>Cimaise droite double face</t>
  </si>
  <si>
    <t>C2</t>
  </si>
  <si>
    <t>C3</t>
  </si>
  <si>
    <r>
      <t xml:space="preserve">RECUP
</t>
    </r>
    <r>
      <rPr>
        <b/>
        <sz val="10"/>
        <color rgb="FFFF0000"/>
        <rFont val="Calibri"/>
        <family val="2"/>
      </rPr>
      <t>LIGNE EN MOINS-VALUE</t>
    </r>
  </si>
  <si>
    <t>H 320 x L 340 x P 38,1 cm</t>
  </si>
  <si>
    <t>C4</t>
  </si>
  <si>
    <t>Cimaise droite simple face</t>
  </si>
  <si>
    <t>C5</t>
  </si>
  <si>
    <t>Cimaise double face intégrant un passage</t>
  </si>
  <si>
    <t>H 430 x L 1170,7 x P 40 cm</t>
  </si>
  <si>
    <t>C6</t>
  </si>
  <si>
    <t>H 360 x L 580 x P 40 cm</t>
  </si>
  <si>
    <t>C8</t>
  </si>
  <si>
    <t>C7</t>
  </si>
  <si>
    <t>C9</t>
  </si>
  <si>
    <t>C10</t>
  </si>
  <si>
    <t>C11</t>
  </si>
  <si>
    <t>C12</t>
  </si>
  <si>
    <t>C13</t>
  </si>
  <si>
    <t>C14</t>
  </si>
  <si>
    <t>IX.1.16</t>
  </si>
  <si>
    <t>IX.1.17</t>
  </si>
  <si>
    <t>IX.1.18</t>
  </si>
  <si>
    <t>IX.1.19</t>
  </si>
  <si>
    <t>IX.1.20</t>
  </si>
  <si>
    <t>IX.1.21</t>
  </si>
  <si>
    <t>IX.1.22</t>
  </si>
  <si>
    <t>C15</t>
  </si>
  <si>
    <t>C16</t>
  </si>
  <si>
    <t>C17</t>
  </si>
  <si>
    <t>C18</t>
  </si>
  <si>
    <t>C19</t>
  </si>
  <si>
    <t>C20</t>
  </si>
  <si>
    <t>C21</t>
  </si>
  <si>
    <t>H 360 x L 340 x P 40 cm</t>
  </si>
  <si>
    <t>H 320 x L 250 x P 38,1 cm</t>
  </si>
  <si>
    <t>H 430 x L 744 x P 40 cm</t>
  </si>
  <si>
    <t>H 430 x L 742,9 x P 40 cm</t>
  </si>
  <si>
    <t>H 320 x L 380 x P 38,1 cm</t>
  </si>
  <si>
    <t>H 320 x L 290 x P 38,1 cm</t>
  </si>
  <si>
    <t>H 430 x L 929,8 x P 40 cm</t>
  </si>
  <si>
    <t>H 430 x L 129,9 x P 38,1 cm</t>
  </si>
  <si>
    <t>H 430 x L 178,1 x P 38,1 cm</t>
  </si>
  <si>
    <t>H 360 x L 500 x P 40 cm</t>
  </si>
  <si>
    <t>Cimaise droite double face intégrant une découpe pour écran</t>
  </si>
  <si>
    <t>H 360 x L 480 x P 40 cm</t>
  </si>
  <si>
    <t>H 430 x L 1172,5 x P 40 cm</t>
  </si>
  <si>
    <t>H 360 x L 640 x P 40 cm</t>
  </si>
  <si>
    <t>H 430 x L 1176,2 x P 40 cm</t>
  </si>
  <si>
    <t>H 360 x L 400 x P 40 cm</t>
  </si>
  <si>
    <t>IX.1.23</t>
  </si>
  <si>
    <t>Voir tableau</t>
  </si>
  <si>
    <t>p.6 à 12</t>
  </si>
  <si>
    <t>IX.1.24</t>
  </si>
  <si>
    <t>Podium</t>
  </si>
  <si>
    <t>p.7</t>
  </si>
  <si>
    <t>IX.1.25</t>
  </si>
  <si>
    <t>H 20 x L 540 x P 145,7 cm</t>
  </si>
  <si>
    <t>H 20 x L 140 x P 120 cm</t>
  </si>
  <si>
    <t>H 40 x L 140 x P 120 cm</t>
  </si>
  <si>
    <t>S1</t>
  </si>
  <si>
    <t>S2</t>
  </si>
  <si>
    <t>S3</t>
  </si>
  <si>
    <t>IX.1.26</t>
  </si>
  <si>
    <t>IX.1.27</t>
  </si>
  <si>
    <t>IX.1.28</t>
  </si>
  <si>
    <t>Socle</t>
  </si>
  <si>
    <t>p.14</t>
  </si>
  <si>
    <t>p.13</t>
  </si>
  <si>
    <t>H 100 x L 40 x P 40 cm</t>
  </si>
  <si>
    <t>H 100 x L 155 x P 40 cm</t>
  </si>
  <si>
    <t>H 100 x L 75 x P 40 cm</t>
  </si>
  <si>
    <t>p.15</t>
  </si>
  <si>
    <t>EP</t>
  </si>
  <si>
    <t>IX.1.29</t>
  </si>
  <si>
    <t>p.16</t>
  </si>
  <si>
    <t>Encadrement de porte simple</t>
  </si>
  <si>
    <t>PRESTATIONS SUPPLEMENTAIRES EVENTUELLES</t>
  </si>
  <si>
    <t>PSE 1</t>
  </si>
  <si>
    <t>PSE 2</t>
  </si>
  <si>
    <t>PSE 3</t>
  </si>
  <si>
    <t>PSE 4</t>
  </si>
  <si>
    <t>IX.1.30</t>
  </si>
  <si>
    <t>MOULURE BASSE</t>
  </si>
  <si>
    <t>Moulure basse</t>
  </si>
  <si>
    <t>ml</t>
  </si>
  <si>
    <t>IX.1.31</t>
  </si>
  <si>
    <t>MOULURE HAUTE</t>
  </si>
  <si>
    <t>Moulure haute</t>
  </si>
  <si>
    <t>IX.1.32</t>
  </si>
  <si>
    <t>PILASTRE</t>
  </si>
  <si>
    <t>IX.2</t>
  </si>
  <si>
    <t>IX.2.1</t>
  </si>
  <si>
    <t>PSE 5</t>
  </si>
  <si>
    <t>Lambrequin</t>
  </si>
  <si>
    <t>IX.3</t>
  </si>
  <si>
    <t>IX.4</t>
  </si>
  <si>
    <t>IX.3.1</t>
  </si>
  <si>
    <t>IX.4.1</t>
  </si>
  <si>
    <t>IX.3.2</t>
  </si>
  <si>
    <t>IX.3.3</t>
  </si>
  <si>
    <t>IX.3.4</t>
  </si>
  <si>
    <t>MAINTENANCE PEINTURE</t>
  </si>
  <si>
    <t>PEINTURE MURS DE LA SALLE</t>
  </si>
  <si>
    <t>PSE 6</t>
  </si>
  <si>
    <t>IX.5</t>
  </si>
  <si>
    <t>IX.5.1</t>
  </si>
  <si>
    <t>IX.5.2</t>
  </si>
  <si>
    <t>IX.5.3</t>
  </si>
  <si>
    <t>IX.5.4</t>
  </si>
  <si>
    <t>IX.5.5</t>
  </si>
  <si>
    <t>IX.5.6</t>
  </si>
  <si>
    <t>Encadrement de porte moulurée</t>
  </si>
  <si>
    <t>p.17</t>
  </si>
  <si>
    <t>Pilastre mouluré</t>
  </si>
  <si>
    <t>p.19</t>
  </si>
  <si>
    <t>p.18</t>
  </si>
  <si>
    <t>p.20</t>
  </si>
  <si>
    <t>Support pupitre cartel</t>
  </si>
  <si>
    <t>SUPPORT PUPITRE</t>
  </si>
  <si>
    <t>L 40 cm</t>
  </si>
  <si>
    <t>IX.1.33</t>
  </si>
  <si>
    <t>H 425 x L 93 (plissé) cm</t>
  </si>
  <si>
    <t>Rideau double face avec attaches</t>
  </si>
  <si>
    <t>p.22</t>
  </si>
  <si>
    <t>p.21</t>
  </si>
  <si>
    <t>p.25</t>
  </si>
  <si>
    <t>PEINTURE ELEMENTS SCENOGRAPHIQUES</t>
  </si>
  <si>
    <t>IX.3.5</t>
  </si>
  <si>
    <t>VERNIS</t>
  </si>
  <si>
    <t>Application vernis pour les mobiliers / Finition mate</t>
  </si>
  <si>
    <t>Mise en enduit et en peinture des cimaises construites et des mobiliers / Finition mate</t>
  </si>
  <si>
    <t>Plinthe environ H 10 cm</t>
  </si>
  <si>
    <t>Plinthe environ H 20 cm</t>
  </si>
  <si>
    <t>Plafond menuisé inclus structure porteuse</t>
  </si>
  <si>
    <t>VITRINE</t>
  </si>
  <si>
    <t>Vitrine</t>
  </si>
  <si>
    <t>Eléments menuisés récupérés
Repositionnement des caches BAES</t>
  </si>
  <si>
    <t>p.26</t>
  </si>
  <si>
    <t>p.23</t>
  </si>
  <si>
    <t>IX.5.7</t>
  </si>
  <si>
    <t>PSE 7</t>
  </si>
  <si>
    <t>H 360 x L 380 x P 40 cm</t>
  </si>
  <si>
    <t>H 80 x L 180 x P 55 cm</t>
  </si>
  <si>
    <r>
      <rPr>
        <i/>
        <sz val="26"/>
        <rFont val="Calibri"/>
        <family val="2"/>
      </rPr>
      <t>La Marine et les peintres</t>
    </r>
    <r>
      <rPr>
        <sz val="26"/>
        <rFont val="Calibri"/>
        <family val="2"/>
      </rPr>
      <t xml:space="preserve"> et </t>
    </r>
    <r>
      <rPr>
        <i/>
        <sz val="26"/>
        <rFont val="Calibri"/>
        <family val="2"/>
      </rPr>
      <t>46</t>
    </r>
    <r>
      <rPr>
        <i/>
        <vertAlign val="superscript"/>
        <sz val="26"/>
        <rFont val="Calibri"/>
        <family val="2"/>
      </rPr>
      <t>e</t>
    </r>
    <r>
      <rPr>
        <i/>
        <sz val="26"/>
        <rFont val="Calibri"/>
        <family val="2"/>
      </rPr>
      <t xml:space="preserve"> Salon de la Marine</t>
    </r>
    <r>
      <rPr>
        <sz val="26"/>
        <rFont val="Calibri"/>
        <family val="2"/>
      </rPr>
      <t xml:space="preserve">
</t>
    </r>
    <r>
      <rPr>
        <sz val="20"/>
        <rFont val="Calibri"/>
        <family val="2"/>
      </rPr>
      <t>Salle d'exposition temporaire (env. 830 m2), Musée de la Marine, Palais de Chaillot, Paris</t>
    </r>
    <r>
      <rPr>
        <sz val="26"/>
        <rFont val="Calibri"/>
        <family val="2"/>
      </rPr>
      <t xml:space="preserve">
</t>
    </r>
    <r>
      <rPr>
        <b/>
        <sz val="26"/>
        <rFont val="Calibri"/>
        <family val="2"/>
      </rPr>
      <t>Accord-cadre n° 25MPROG23</t>
    </r>
    <r>
      <rPr>
        <sz val="26"/>
        <rFont val="Calibri"/>
        <family val="2"/>
      </rPr>
      <t xml:space="preserve">
</t>
    </r>
    <r>
      <rPr>
        <b/>
        <sz val="26"/>
        <rFont val="Calibri"/>
        <family val="2"/>
      </rPr>
      <t>LOT 1 - AGENCEMENT ET PEINTURE
Décomposition du Prix Global et Forfaitaire (DPGF)</t>
    </r>
  </si>
  <si>
    <t>Il appartient au candidat de vérifier les formules de calculs présentes dans les cellules. 
Les plans étant donnés en 2D (format .dwg) et 3D (format sketchup), merci de prendre en compte dans votre chiffrag ce gain de temps lors des études d'EXE.
Les prix s'entendent fourniture et pose.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</si>
</sst>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quot; €&quot;"/>
    <numFmt numFmtId="165" formatCode="\ #,##0.00&quot;  € &quot;;&quot; (&quot;#,##0.00&quot;) € &quot;;&quot; -&quot;#&quot;  € &quot;;@\ "/>
    <numFmt numFmtId="166" formatCode="#,##0.00\ _€"/>
    <numFmt numFmtId="167" formatCode="0.0"/>
  </numFmts>
  <fonts count="23">
    <font>
      <sz val="11"/>
      <color theme="1"/>
      <name val="Calibri"/>
      <family val="2"/>
      <scheme val="minor"/>
    </font>
    <font>
      <sz val="10"/>
      <name val="Arial"/>
      <family val="2"/>
      <charset val="1"/>
    </font>
    <font>
      <sz val="10"/>
      <name val="Arial"/>
      <family val="2"/>
    </font>
    <font>
      <sz val="10"/>
      <color indexed="8"/>
      <name val="Helvetica Neue"/>
    </font>
    <font>
      <sz val="11"/>
      <color indexed="8"/>
      <name val="Calibri"/>
      <family val="2"/>
    </font>
    <font>
      <sz val="11"/>
      <name val="Calibri"/>
      <family val="2"/>
    </font>
    <font>
      <sz val="26"/>
      <name val="Calibri"/>
      <family val="2"/>
    </font>
    <font>
      <b/>
      <sz val="12"/>
      <name val="Calibri"/>
      <family val="2"/>
    </font>
    <font>
      <sz val="10"/>
      <name val="Calibri"/>
      <family val="2"/>
    </font>
    <font>
      <sz val="10"/>
      <name val="Arial"/>
      <family val="2"/>
      <charset val="204"/>
    </font>
    <font>
      <sz val="10"/>
      <color indexed="8"/>
      <name val="Calibri"/>
      <family val="2"/>
    </font>
    <font>
      <b/>
      <sz val="10"/>
      <name val="Calibri"/>
      <family val="2"/>
    </font>
    <font>
      <b/>
      <sz val="11"/>
      <name val="Calibri"/>
      <family val="2"/>
    </font>
    <font>
      <b/>
      <sz val="10"/>
      <color rgb="FFFF0000"/>
      <name val="Calibri"/>
      <family val="2"/>
    </font>
    <font>
      <sz val="12"/>
      <name val="Calibri"/>
      <family val="2"/>
    </font>
    <font>
      <sz val="8"/>
      <name val="Calibri"/>
      <family val="2"/>
      <scheme val="minor"/>
    </font>
    <font>
      <i/>
      <sz val="26"/>
      <name val="Calibri"/>
      <family val="2"/>
    </font>
    <font>
      <i/>
      <vertAlign val="superscript"/>
      <sz val="26"/>
      <name val="Calibri"/>
      <family val="2"/>
    </font>
    <font>
      <sz val="20"/>
      <name val="Calibri"/>
      <family val="2"/>
    </font>
    <font>
      <b/>
      <sz val="26"/>
      <name val="Calibri"/>
      <family val="2"/>
    </font>
    <font>
      <sz val="13"/>
      <name val="Calibri"/>
      <family val="2"/>
    </font>
    <font>
      <sz val="10.5"/>
      <name val="Calibri"/>
      <family val="2"/>
    </font>
    <font>
      <b/>
      <sz val="16"/>
      <name val="Calibri"/>
      <family val="2"/>
    </font>
  </fonts>
  <fills count="14">
    <fill>
      <patternFill patternType="none"/>
    </fill>
    <fill>
      <patternFill patternType="gray125"/>
    </fill>
    <fill>
      <patternFill patternType="solid">
        <fgColor indexed="9"/>
        <bgColor indexed="26"/>
      </patternFill>
    </fill>
    <fill>
      <patternFill patternType="solid">
        <fgColor theme="0"/>
        <bgColor indexed="26"/>
      </patternFill>
    </fill>
    <fill>
      <patternFill patternType="solid">
        <fgColor theme="0" tint="-4.9989318521683403E-2"/>
        <bgColor indexed="9"/>
      </patternFill>
    </fill>
    <fill>
      <patternFill patternType="solid">
        <fgColor theme="0"/>
        <bgColor indexed="64"/>
      </patternFill>
    </fill>
    <fill>
      <patternFill patternType="solid">
        <fgColor theme="6"/>
        <bgColor indexed="26"/>
      </patternFill>
    </fill>
    <fill>
      <patternFill patternType="solid">
        <fgColor theme="2" tint="-0.249977111117893"/>
        <bgColor indexed="64"/>
      </patternFill>
    </fill>
    <fill>
      <patternFill patternType="solid">
        <fgColor theme="4" tint="0.39997558519241921"/>
        <bgColor indexed="26"/>
      </patternFill>
    </fill>
    <fill>
      <patternFill patternType="solid">
        <fgColor theme="4" tint="0.39997558519241921"/>
        <bgColor indexed="55"/>
      </patternFill>
    </fill>
    <fill>
      <patternFill patternType="solid">
        <fgColor theme="4" tint="0.39997558519241921"/>
        <bgColor indexed="64"/>
      </patternFill>
    </fill>
    <fill>
      <patternFill patternType="solid">
        <fgColor theme="2" tint="-0.249977111117893"/>
        <bgColor indexed="26"/>
      </patternFill>
    </fill>
    <fill>
      <patternFill patternType="solid">
        <fgColor theme="4" tint="0.79998168889431442"/>
        <bgColor indexed="26"/>
      </patternFill>
    </fill>
    <fill>
      <patternFill patternType="solid">
        <fgColor theme="4" tint="0.79998168889431442"/>
        <bgColor indexed="55"/>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9"/>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8">
    <xf numFmtId="0" fontId="0" fillId="0" borderId="0"/>
    <xf numFmtId="0" fontId="1" fillId="0" borderId="0" applyNumberFormat="0" applyFill="0" applyBorder="0" applyProtection="0"/>
    <xf numFmtId="0" fontId="3" fillId="0" borderId="0" applyNumberFormat="0" applyFill="0" applyBorder="0" applyProtection="0">
      <alignment vertical="top" wrapText="1"/>
    </xf>
    <xf numFmtId="0" fontId="2" fillId="0" borderId="0" applyNumberFormat="0" applyFill="0" applyBorder="0" applyProtection="0"/>
    <xf numFmtId="0" fontId="4" fillId="0" borderId="0" applyNumberFormat="0" applyFill="0" applyBorder="0" applyProtection="0"/>
    <xf numFmtId="0" fontId="5" fillId="0" borderId="0" applyNumberFormat="0" applyFill="0" applyBorder="0" applyProtection="0"/>
    <xf numFmtId="0" fontId="9" fillId="0" borderId="0"/>
    <xf numFmtId="165" fontId="5" fillId="0" borderId="0" applyFill="0" applyBorder="0" applyProtection="0"/>
  </cellStyleXfs>
  <cellXfs count="95">
    <xf numFmtId="0" fontId="0" fillId="0" borderId="0" xfId="0"/>
    <xf numFmtId="0" fontId="5" fillId="0" borderId="0" xfId="5"/>
    <xf numFmtId="49" fontId="8" fillId="2" borderId="0" xfId="5" applyNumberFormat="1" applyFont="1" applyFill="1" applyBorder="1" applyAlignment="1" applyProtection="1">
      <alignment horizontal="center" vertical="center" wrapText="1"/>
    </xf>
    <xf numFmtId="0" fontId="8" fillId="0" borderId="0" xfId="5" applyFont="1"/>
    <xf numFmtId="0" fontId="8" fillId="0" borderId="0" xfId="5" applyFont="1" applyFill="1"/>
    <xf numFmtId="49" fontId="10" fillId="0" borderId="0" xfId="5" applyNumberFormat="1" applyFont="1" applyFill="1" applyBorder="1" applyAlignment="1" applyProtection="1">
      <alignment horizontal="center" vertical="center" wrapText="1"/>
    </xf>
    <xf numFmtId="0" fontId="8" fillId="0" borderId="0" xfId="5" applyFont="1" applyFill="1" applyBorder="1"/>
    <xf numFmtId="0" fontId="5" fillId="0" borderId="0" xfId="5" applyFill="1" applyBorder="1" applyProtection="1"/>
    <xf numFmtId="0" fontId="5" fillId="0" borderId="0" xfId="5" applyAlignment="1">
      <alignment vertical="center" wrapText="1"/>
    </xf>
    <xf numFmtId="166" fontId="5" fillId="0" borderId="0" xfId="5" applyNumberFormat="1"/>
    <xf numFmtId="166" fontId="8" fillId="0" borderId="0" xfId="5" applyNumberFormat="1" applyFont="1"/>
    <xf numFmtId="0" fontId="14" fillId="0" borderId="0" xfId="5" applyFont="1"/>
    <xf numFmtId="166" fontId="12" fillId="0" borderId="0" xfId="5" applyNumberFormat="1" applyFont="1" applyAlignment="1">
      <alignment horizontal="center" vertical="center"/>
    </xf>
    <xf numFmtId="0" fontId="5" fillId="5" borderId="0" xfId="5" applyFill="1" applyBorder="1" applyAlignment="1" applyProtection="1">
      <alignment horizontal="center"/>
    </xf>
    <xf numFmtId="49" fontId="14" fillId="6" borderId="1" xfId="5" applyNumberFormat="1" applyFont="1" applyFill="1" applyBorder="1" applyAlignment="1" applyProtection="1">
      <alignment horizontal="center" vertical="center" wrapText="1"/>
    </xf>
    <xf numFmtId="166" fontId="7" fillId="7" borderId="1" xfId="5" applyNumberFormat="1" applyFont="1" applyFill="1" applyBorder="1" applyAlignment="1">
      <alignment horizontal="center" vertical="center"/>
    </xf>
    <xf numFmtId="166" fontId="14" fillId="7" borderId="1" xfId="5" applyNumberFormat="1" applyFont="1" applyFill="1" applyBorder="1" applyAlignment="1">
      <alignment horizontal="center" vertical="center"/>
    </xf>
    <xf numFmtId="167" fontId="14" fillId="6" borderId="1" xfId="5" applyNumberFormat="1" applyFont="1" applyFill="1" applyBorder="1" applyAlignment="1" applyProtection="1">
      <alignment horizontal="center" vertical="center" wrapText="1"/>
    </xf>
    <xf numFmtId="167" fontId="8" fillId="0" borderId="0" xfId="6" applyNumberFormat="1" applyFont="1"/>
    <xf numFmtId="167" fontId="5" fillId="0" borderId="0" xfId="5" applyNumberFormat="1" applyFill="1" applyBorder="1" applyProtection="1"/>
    <xf numFmtId="0" fontId="14" fillId="7" borderId="1" xfId="5" applyFont="1" applyFill="1" applyBorder="1" applyAlignment="1">
      <alignment horizontal="center" vertical="center" wrapText="1"/>
    </xf>
    <xf numFmtId="49" fontId="21" fillId="3" borderId="8" xfId="5" applyNumberFormat="1" applyFont="1" applyFill="1" applyBorder="1" applyAlignment="1" applyProtection="1">
      <alignment horizontal="center" wrapText="1"/>
    </xf>
    <xf numFmtId="49" fontId="7" fillId="8" borderId="5" xfId="5" applyNumberFormat="1" applyFont="1" applyFill="1" applyBorder="1" applyAlignment="1" applyProtection="1">
      <alignment horizontal="center" vertical="center" wrapText="1"/>
    </xf>
    <xf numFmtId="166" fontId="7" fillId="9" borderId="1" xfId="5" applyNumberFormat="1" applyFont="1" applyFill="1" applyBorder="1" applyAlignment="1">
      <alignment horizontal="center" vertical="center" wrapText="1"/>
    </xf>
    <xf numFmtId="166" fontId="14" fillId="9" borderId="1" xfId="5" applyNumberFormat="1" applyFont="1" applyFill="1" applyBorder="1" applyAlignment="1">
      <alignment horizontal="center" vertical="center" wrapText="1"/>
    </xf>
    <xf numFmtId="49" fontId="8" fillId="2" borderId="1" xfId="5" applyNumberFormat="1" applyFont="1" applyFill="1" applyBorder="1" applyAlignment="1" applyProtection="1">
      <alignment horizontal="center" vertical="center"/>
    </xf>
    <xf numFmtId="167" fontId="8" fillId="2" borderId="1" xfId="5" applyNumberFormat="1" applyFont="1" applyFill="1" applyBorder="1" applyAlignment="1" applyProtection="1">
      <alignment horizontal="center" vertical="center" wrapText="1"/>
    </xf>
    <xf numFmtId="4" fontId="8" fillId="2" borderId="1" xfId="5" applyNumberFormat="1" applyFont="1" applyFill="1" applyBorder="1" applyAlignment="1" applyProtection="1">
      <alignment horizontal="center" vertical="center"/>
    </xf>
    <xf numFmtId="166" fontId="11" fillId="2" borderId="1" xfId="5" applyNumberFormat="1" applyFont="1" applyFill="1" applyBorder="1" applyAlignment="1">
      <alignment horizontal="center" vertical="center" wrapText="1"/>
    </xf>
    <xf numFmtId="166" fontId="8" fillId="2" borderId="1" xfId="5" applyNumberFormat="1" applyFont="1" applyFill="1" applyBorder="1" applyAlignment="1">
      <alignment horizontal="center" vertical="center" wrapText="1"/>
    </xf>
    <xf numFmtId="167" fontId="8" fillId="3" borderId="1" xfId="5" applyNumberFormat="1" applyFont="1" applyFill="1" applyBorder="1" applyAlignment="1" applyProtection="1">
      <alignment horizontal="center" vertical="center" wrapText="1"/>
    </xf>
    <xf numFmtId="166" fontId="7" fillId="9" borderId="11" xfId="5" applyNumberFormat="1" applyFont="1" applyFill="1" applyBorder="1" applyAlignment="1">
      <alignment horizontal="center" vertical="center" wrapText="1"/>
    </xf>
    <xf numFmtId="166" fontId="14" fillId="9" borderId="5" xfId="5" applyNumberFormat="1" applyFont="1" applyFill="1" applyBorder="1" applyAlignment="1">
      <alignment horizontal="center" vertical="center" wrapText="1"/>
    </xf>
    <xf numFmtId="4" fontId="8" fillId="2" borderId="3" xfId="5" applyNumberFormat="1" applyFont="1" applyFill="1" applyBorder="1" applyAlignment="1" applyProtection="1">
      <alignment horizontal="center" vertical="center"/>
    </xf>
    <xf numFmtId="49" fontId="8" fillId="3" borderId="3" xfId="5" applyNumberFormat="1" applyFont="1" applyFill="1" applyBorder="1" applyAlignment="1" applyProtection="1">
      <alignment horizontal="left" vertical="center" wrapText="1"/>
    </xf>
    <xf numFmtId="49" fontId="8" fillId="3" borderId="4" xfId="5" applyNumberFormat="1" applyFont="1" applyFill="1" applyBorder="1" applyAlignment="1" applyProtection="1">
      <alignment horizontal="left" vertical="center" wrapText="1"/>
    </xf>
    <xf numFmtId="49" fontId="8" fillId="3" borderId="1" xfId="5" applyNumberFormat="1" applyFont="1" applyFill="1" applyBorder="1" applyAlignment="1" applyProtection="1">
      <alignment horizontal="center" vertical="center" wrapText="1"/>
    </xf>
    <xf numFmtId="49" fontId="7" fillId="12" borderId="5" xfId="5" applyNumberFormat="1" applyFont="1" applyFill="1" applyBorder="1" applyAlignment="1" applyProtection="1">
      <alignment horizontal="center" vertical="center" wrapText="1"/>
    </xf>
    <xf numFmtId="166" fontId="7" fillId="13" borderId="1" xfId="5" applyNumberFormat="1" applyFont="1" applyFill="1" applyBorder="1" applyAlignment="1">
      <alignment horizontal="center" vertical="center" wrapText="1"/>
    </xf>
    <xf numFmtId="166" fontId="14" fillId="13" borderId="5" xfId="5" applyNumberFormat="1" applyFont="1" applyFill="1" applyBorder="1" applyAlignment="1">
      <alignment horizontal="center" vertical="center" wrapText="1"/>
    </xf>
    <xf numFmtId="49" fontId="8" fillId="2" borderId="0" xfId="5" applyNumberFormat="1" applyFont="1" applyFill="1" applyBorder="1" applyAlignment="1" applyProtection="1">
      <alignment horizontal="left" vertical="center" wrapText="1" indent="1"/>
    </xf>
    <xf numFmtId="49" fontId="8" fillId="2" borderId="1" xfId="5" applyNumberFormat="1" applyFont="1" applyFill="1" applyBorder="1" applyAlignment="1" applyProtection="1">
      <alignment horizontal="left" vertical="center" wrapText="1" indent="1"/>
    </xf>
    <xf numFmtId="49" fontId="8" fillId="2" borderId="5" xfId="5" applyNumberFormat="1" applyFont="1" applyFill="1" applyBorder="1" applyAlignment="1" applyProtection="1">
      <alignment horizontal="left" vertical="center" wrapText="1" indent="1"/>
    </xf>
    <xf numFmtId="0" fontId="5" fillId="0" borderId="0" xfId="5" applyFill="1" applyBorder="1" applyAlignment="1" applyProtection="1">
      <alignment horizontal="left" vertical="center" indent="1"/>
    </xf>
    <xf numFmtId="49" fontId="11" fillId="2" borderId="1" xfId="5" applyNumberFormat="1" applyFont="1" applyFill="1" applyBorder="1" applyAlignment="1" applyProtection="1">
      <alignment horizontal="left" vertical="center" wrapText="1" indent="1"/>
    </xf>
    <xf numFmtId="49" fontId="11" fillId="2" borderId="5" xfId="5" applyNumberFormat="1" applyFont="1" applyFill="1" applyBorder="1" applyAlignment="1" applyProtection="1">
      <alignment horizontal="left" vertical="center" wrapText="1" indent="1"/>
    </xf>
    <xf numFmtId="49" fontId="8" fillId="3" borderId="1" xfId="5" applyNumberFormat="1" applyFont="1" applyFill="1" applyBorder="1" applyAlignment="1" applyProtection="1">
      <alignment horizontal="left" vertical="center" wrapText="1" indent="1"/>
    </xf>
    <xf numFmtId="49" fontId="11" fillId="3" borderId="1" xfId="5" applyNumberFormat="1" applyFont="1" applyFill="1" applyBorder="1" applyAlignment="1" applyProtection="1">
      <alignment horizontal="left" vertical="center" wrapText="1" indent="1"/>
    </xf>
    <xf numFmtId="49" fontId="14" fillId="11" borderId="1" xfId="5" applyNumberFormat="1" applyFont="1" applyFill="1" applyBorder="1" applyAlignment="1" applyProtection="1">
      <alignment horizontal="center" vertical="center" wrapText="1"/>
    </xf>
    <xf numFmtId="49" fontId="8" fillId="3" borderId="5" xfId="5" applyNumberFormat="1" applyFont="1" applyFill="1" applyBorder="1" applyAlignment="1" applyProtection="1">
      <alignment horizontal="left" vertical="center" wrapText="1" indent="1"/>
    </xf>
    <xf numFmtId="49" fontId="8" fillId="3" borderId="6" xfId="5" applyNumberFormat="1" applyFont="1" applyFill="1" applyBorder="1" applyAlignment="1" applyProtection="1">
      <alignment horizontal="left" vertical="center" wrapText="1" indent="1"/>
    </xf>
    <xf numFmtId="49" fontId="8" fillId="3" borderId="7" xfId="5" applyNumberFormat="1" applyFont="1" applyFill="1" applyBorder="1" applyAlignment="1" applyProtection="1">
      <alignment horizontal="left" vertical="center" wrapText="1" indent="1"/>
    </xf>
    <xf numFmtId="49" fontId="7" fillId="8" borderId="3" xfId="5" applyNumberFormat="1" applyFont="1" applyFill="1" applyBorder="1" applyAlignment="1" applyProtection="1">
      <alignment horizontal="left" vertical="center" wrapText="1" indent="1"/>
    </xf>
    <xf numFmtId="49" fontId="7" fillId="8" borderId="2" xfId="5" applyNumberFormat="1" applyFont="1" applyFill="1" applyBorder="1" applyAlignment="1" applyProtection="1">
      <alignment horizontal="left" vertical="center" wrapText="1" indent="1"/>
    </xf>
    <xf numFmtId="49" fontId="7" fillId="8" borderId="4" xfId="5" applyNumberFormat="1" applyFont="1" applyFill="1" applyBorder="1" applyAlignment="1" applyProtection="1">
      <alignment horizontal="left" vertical="center" wrapText="1" indent="1"/>
    </xf>
    <xf numFmtId="49" fontId="22" fillId="10" borderId="9" xfId="5" applyNumberFormat="1" applyFont="1" applyFill="1" applyBorder="1" applyAlignment="1">
      <alignment horizontal="right" vertical="center" wrapText="1"/>
    </xf>
    <xf numFmtId="49" fontId="22" fillId="10" borderId="10" xfId="5" applyNumberFormat="1" applyFont="1" applyFill="1" applyBorder="1" applyAlignment="1">
      <alignment horizontal="right" vertical="center" wrapText="1"/>
    </xf>
    <xf numFmtId="49" fontId="22" fillId="10" borderId="11" xfId="5" applyNumberFormat="1" applyFont="1" applyFill="1" applyBorder="1" applyAlignment="1">
      <alignment horizontal="right" vertical="center" wrapText="1"/>
    </xf>
    <xf numFmtId="49" fontId="22" fillId="10" borderId="12" xfId="5" applyNumberFormat="1" applyFont="1" applyFill="1" applyBorder="1" applyAlignment="1">
      <alignment horizontal="right" vertical="center" wrapText="1"/>
    </xf>
    <xf numFmtId="49" fontId="22" fillId="10" borderId="0" xfId="5" applyNumberFormat="1" applyFont="1" applyFill="1" applyBorder="1" applyAlignment="1">
      <alignment horizontal="right" vertical="center" wrapText="1"/>
    </xf>
    <xf numFmtId="49" fontId="22" fillId="10" borderId="13" xfId="5" applyNumberFormat="1" applyFont="1" applyFill="1" applyBorder="1" applyAlignment="1">
      <alignment horizontal="right" vertical="center" wrapText="1"/>
    </xf>
    <xf numFmtId="49" fontId="22" fillId="10" borderId="14" xfId="5" applyNumberFormat="1" applyFont="1" applyFill="1" applyBorder="1" applyAlignment="1">
      <alignment horizontal="right" vertical="center" wrapText="1"/>
    </xf>
    <xf numFmtId="49" fontId="22" fillId="10" borderId="15" xfId="5" applyNumberFormat="1" applyFont="1" applyFill="1" applyBorder="1" applyAlignment="1">
      <alignment horizontal="right" vertical="center" wrapText="1"/>
    </xf>
    <xf numFmtId="49" fontId="22" fillId="10" borderId="16" xfId="5" applyNumberFormat="1" applyFont="1" applyFill="1" applyBorder="1" applyAlignment="1">
      <alignment horizontal="right" vertical="center" wrapText="1"/>
    </xf>
    <xf numFmtId="164" fontId="7" fillId="9" borderId="1" xfId="5" applyNumberFormat="1" applyFont="1" applyFill="1" applyBorder="1" applyAlignment="1">
      <alignment horizontal="right" vertical="center" wrapText="1"/>
    </xf>
    <xf numFmtId="49" fontId="8" fillId="3" borderId="3" xfId="5" applyNumberFormat="1" applyFont="1" applyFill="1" applyBorder="1" applyAlignment="1" applyProtection="1">
      <alignment horizontal="left" vertical="center" wrapText="1"/>
    </xf>
    <xf numFmtId="49" fontId="8" fillId="3" borderId="4" xfId="5" applyNumberFormat="1" applyFont="1" applyFill="1" applyBorder="1" applyAlignment="1" applyProtection="1">
      <alignment horizontal="left" vertical="center" wrapText="1"/>
    </xf>
    <xf numFmtId="49" fontId="8" fillId="3" borderId="5" xfId="5" applyNumberFormat="1" applyFont="1" applyFill="1" applyBorder="1" applyAlignment="1" applyProtection="1">
      <alignment horizontal="center" vertical="center" wrapText="1"/>
    </xf>
    <xf numFmtId="49" fontId="8" fillId="3" borderId="7" xfId="5" applyNumberFormat="1" applyFont="1" applyFill="1" applyBorder="1" applyAlignment="1" applyProtection="1">
      <alignment horizontal="center" vertical="center" wrapText="1"/>
    </xf>
    <xf numFmtId="49" fontId="11" fillId="2" borderId="5" xfId="5" applyNumberFormat="1" applyFont="1" applyFill="1" applyBorder="1" applyAlignment="1" applyProtection="1">
      <alignment horizontal="left" vertical="center" wrapText="1" indent="1"/>
    </xf>
    <xf numFmtId="49" fontId="11" fillId="2" borderId="7" xfId="5" applyNumberFormat="1" applyFont="1" applyFill="1" applyBorder="1" applyAlignment="1" applyProtection="1">
      <alignment horizontal="left" vertical="center" wrapText="1" indent="1"/>
    </xf>
    <xf numFmtId="49" fontId="8" fillId="2" borderId="5" xfId="5" applyNumberFormat="1" applyFont="1" applyFill="1" applyBorder="1" applyAlignment="1" applyProtection="1">
      <alignment horizontal="left" vertical="center" wrapText="1" indent="1"/>
    </xf>
    <xf numFmtId="49" fontId="8" fillId="2" borderId="7" xfId="5" applyNumberFormat="1" applyFont="1" applyFill="1" applyBorder="1" applyAlignment="1" applyProtection="1">
      <alignment horizontal="left" vertical="center" wrapText="1" indent="1"/>
    </xf>
    <xf numFmtId="166" fontId="11" fillId="2" borderId="5" xfId="5" applyNumberFormat="1" applyFont="1" applyFill="1" applyBorder="1" applyAlignment="1">
      <alignment horizontal="center" vertical="center" wrapText="1"/>
    </xf>
    <xf numFmtId="166" fontId="11" fillId="2" borderId="7" xfId="5" applyNumberFormat="1" applyFont="1" applyFill="1" applyBorder="1" applyAlignment="1">
      <alignment horizontal="center" vertical="center" wrapText="1"/>
    </xf>
    <xf numFmtId="166" fontId="8" fillId="2" borderId="5" xfId="5" applyNumberFormat="1" applyFont="1" applyFill="1" applyBorder="1" applyAlignment="1">
      <alignment horizontal="center" vertical="center" wrapText="1"/>
    </xf>
    <xf numFmtId="166" fontId="8" fillId="2" borderId="7" xfId="5" applyNumberFormat="1" applyFont="1" applyFill="1" applyBorder="1" applyAlignment="1">
      <alignment horizontal="center" vertical="center" wrapText="1"/>
    </xf>
    <xf numFmtId="49" fontId="6" fillId="4" borderId="1" xfId="5" applyNumberFormat="1" applyFont="1" applyFill="1" applyBorder="1" applyAlignment="1" applyProtection="1">
      <alignment horizontal="center" vertical="center" wrapText="1"/>
    </xf>
    <xf numFmtId="49" fontId="20" fillId="2" borderId="1" xfId="5" applyNumberFormat="1" applyFont="1" applyFill="1" applyBorder="1" applyAlignment="1" applyProtection="1">
      <alignment horizontal="left" vertical="center" wrapText="1"/>
    </xf>
    <xf numFmtId="49" fontId="7" fillId="8" borderId="1" xfId="5" applyNumberFormat="1" applyFont="1" applyFill="1" applyBorder="1" applyAlignment="1" applyProtection="1">
      <alignment horizontal="left" vertical="center" wrapText="1" indent="1"/>
    </xf>
    <xf numFmtId="49" fontId="8" fillId="3" borderId="6" xfId="5" applyNumberFormat="1" applyFont="1" applyFill="1" applyBorder="1" applyAlignment="1" applyProtection="1">
      <alignment horizontal="center" vertical="center" wrapText="1"/>
    </xf>
    <xf numFmtId="49" fontId="11" fillId="2" borderId="6" xfId="5" applyNumberFormat="1" applyFont="1" applyFill="1" applyBorder="1" applyAlignment="1" applyProtection="1">
      <alignment horizontal="left" vertical="center" wrapText="1" indent="1"/>
    </xf>
    <xf numFmtId="166" fontId="11" fillId="2" borderId="6" xfId="5" applyNumberFormat="1" applyFont="1" applyFill="1" applyBorder="1" applyAlignment="1">
      <alignment horizontal="center" vertical="center" wrapText="1"/>
    </xf>
    <xf numFmtId="166" fontId="8" fillId="2" borderId="6" xfId="5" applyNumberFormat="1" applyFont="1" applyFill="1" applyBorder="1" applyAlignment="1">
      <alignment horizontal="center" vertical="center" wrapText="1"/>
    </xf>
    <xf numFmtId="164" fontId="7" fillId="9" borderId="3" xfId="5" applyNumberFormat="1" applyFont="1" applyFill="1" applyBorder="1" applyAlignment="1">
      <alignment horizontal="right" vertical="center" wrapText="1"/>
    </xf>
    <xf numFmtId="164" fontId="7" fillId="9" borderId="2" xfId="5" applyNumberFormat="1" applyFont="1" applyFill="1" applyBorder="1" applyAlignment="1">
      <alignment horizontal="right" vertical="center" wrapText="1"/>
    </xf>
    <xf numFmtId="49" fontId="11" fillId="3" borderId="3" xfId="5" applyNumberFormat="1" applyFont="1" applyFill="1" applyBorder="1" applyAlignment="1" applyProtection="1">
      <alignment horizontal="left" vertical="center" wrapText="1" indent="1"/>
    </xf>
    <xf numFmtId="49" fontId="11" fillId="3" borderId="2" xfId="5" applyNumberFormat="1" applyFont="1" applyFill="1" applyBorder="1" applyAlignment="1" applyProtection="1">
      <alignment horizontal="left" vertical="center" wrapText="1" indent="1"/>
    </xf>
    <xf numFmtId="49" fontId="11" fillId="3" borderId="4" xfId="5" applyNumberFormat="1" applyFont="1" applyFill="1" applyBorder="1" applyAlignment="1" applyProtection="1">
      <alignment horizontal="left" vertical="center" wrapText="1" indent="1"/>
    </xf>
    <xf numFmtId="49" fontId="8" fillId="2" borderId="6" xfId="5" applyNumberFormat="1" applyFont="1" applyFill="1" applyBorder="1" applyAlignment="1" applyProtection="1">
      <alignment horizontal="left" vertical="center" wrapText="1" indent="1"/>
    </xf>
    <xf numFmtId="49" fontId="7" fillId="12" borderId="3" xfId="5" applyNumberFormat="1" applyFont="1" applyFill="1" applyBorder="1" applyAlignment="1" applyProtection="1">
      <alignment horizontal="left" vertical="center" wrapText="1" indent="1"/>
    </xf>
    <xf numFmtId="49" fontId="7" fillId="12" borderId="2" xfId="5" applyNumberFormat="1" applyFont="1" applyFill="1" applyBorder="1" applyAlignment="1" applyProtection="1">
      <alignment horizontal="left" vertical="center" wrapText="1" indent="1"/>
    </xf>
    <xf numFmtId="49" fontId="7" fillId="12" borderId="4" xfId="5" applyNumberFormat="1" applyFont="1" applyFill="1" applyBorder="1" applyAlignment="1" applyProtection="1">
      <alignment horizontal="left" vertical="center" wrapText="1" indent="1"/>
    </xf>
    <xf numFmtId="164" fontId="7" fillId="13" borderId="3" xfId="5" applyNumberFormat="1" applyFont="1" applyFill="1" applyBorder="1" applyAlignment="1">
      <alignment horizontal="right" vertical="center" wrapText="1"/>
    </xf>
    <xf numFmtId="164" fontId="7" fillId="13" borderId="2" xfId="5" applyNumberFormat="1" applyFont="1" applyFill="1" applyBorder="1" applyAlignment="1">
      <alignment horizontal="right" vertical="center" wrapText="1"/>
    </xf>
  </cellXfs>
  <cellStyles count="8">
    <cellStyle name="Excel Built-in Normal" xfId="1" xr:uid="{00000000-0005-0000-0000-000000000000}"/>
    <cellStyle name="Excel Built-in Normal 2" xfId="3" xr:uid="{00000000-0005-0000-0000-000001000000}"/>
    <cellStyle name="Excel Built-in Normal 3" xfId="5" xr:uid="{00000000-0005-0000-0000-000002000000}"/>
    <cellStyle name="Monétaire 2" xfId="7" xr:uid="{00000000-0005-0000-0000-000003000000}"/>
    <cellStyle name="Normal" xfId="0" builtinId="0"/>
    <cellStyle name="Normal 2" xfId="2" xr:uid="{00000000-0005-0000-0000-000005000000}"/>
    <cellStyle name="Normal 3" xfId="4" xr:uid="{00000000-0005-0000-0000-000006000000}"/>
    <cellStyle name="Normal 4" xfId="6" xr:uid="{00000000-0005-0000-0000-000007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K67"/>
  <sheetViews>
    <sheetView showGridLines="0" tabSelected="1" zoomScale="60" zoomScaleNormal="60" zoomScalePageLayoutView="80" workbookViewId="0">
      <selection sqref="A1:K1"/>
    </sheetView>
  </sheetViews>
  <sheetFormatPr baseColWidth="10" defaultColWidth="10.6640625" defaultRowHeight="15" customHeight="1"/>
  <cols>
    <col min="1" max="1" width="21.33203125" style="13" customWidth="1"/>
    <col min="2" max="2" width="42.33203125" style="43" customWidth="1"/>
    <col min="3" max="3" width="83.109375" style="43" customWidth="1"/>
    <col min="4" max="4" width="38.88671875" style="43" customWidth="1"/>
    <col min="5" max="5" width="11.77734375" style="43" customWidth="1"/>
    <col min="6" max="6" width="13.33203125" style="7" customWidth="1"/>
    <col min="7" max="7" width="14.33203125" style="19" customWidth="1"/>
    <col min="8" max="8" width="20.109375" style="8" customWidth="1"/>
    <col min="9" max="9" width="21.6640625" style="12" customWidth="1"/>
    <col min="10" max="10" width="18" style="9" customWidth="1"/>
    <col min="11" max="11" width="22.109375" style="9" customWidth="1"/>
    <col min="12" max="16384" width="10.6640625" style="1"/>
  </cols>
  <sheetData>
    <row r="1" spans="1:14" ht="187.5" customHeight="1">
      <c r="A1" s="77" t="s">
        <v>195</v>
      </c>
      <c r="B1" s="77"/>
      <c r="C1" s="77"/>
      <c r="D1" s="77"/>
      <c r="E1" s="77"/>
      <c r="F1" s="77"/>
      <c r="G1" s="77"/>
      <c r="H1" s="77"/>
      <c r="I1" s="77"/>
      <c r="J1" s="77"/>
      <c r="K1" s="77"/>
    </row>
    <row r="2" spans="1:14" ht="88.5" customHeight="1">
      <c r="A2" s="78" t="s">
        <v>196</v>
      </c>
      <c r="B2" s="78"/>
      <c r="C2" s="78"/>
      <c r="D2" s="78"/>
      <c r="E2" s="78"/>
      <c r="F2" s="78"/>
      <c r="G2" s="78"/>
      <c r="H2" s="78"/>
      <c r="I2" s="78"/>
      <c r="J2" s="78"/>
      <c r="K2" s="78"/>
    </row>
    <row r="3" spans="1:14" s="11" customFormat="1" ht="66" customHeight="1">
      <c r="A3" s="48" t="s">
        <v>13</v>
      </c>
      <c r="B3" s="14" t="s">
        <v>14</v>
      </c>
      <c r="C3" s="14" t="s">
        <v>15</v>
      </c>
      <c r="D3" s="14" t="s">
        <v>12</v>
      </c>
      <c r="E3" s="14" t="s">
        <v>11</v>
      </c>
      <c r="F3" s="14" t="s">
        <v>5</v>
      </c>
      <c r="G3" s="17" t="s">
        <v>6</v>
      </c>
      <c r="H3" s="20" t="s">
        <v>18</v>
      </c>
      <c r="I3" s="15" t="s">
        <v>10</v>
      </c>
      <c r="J3" s="16" t="s">
        <v>7</v>
      </c>
      <c r="K3" s="16" t="s">
        <v>9</v>
      </c>
    </row>
    <row r="4" spans="1:14" ht="17.25" customHeight="1">
      <c r="A4" s="21"/>
      <c r="B4" s="40"/>
      <c r="C4" s="40"/>
      <c r="D4" s="40"/>
      <c r="E4" s="40"/>
      <c r="F4" s="2"/>
      <c r="G4" s="18"/>
      <c r="H4" s="1"/>
    </row>
    <row r="5" spans="1:14" s="11" customFormat="1" ht="31.2" customHeight="1">
      <c r="A5" s="22" t="s">
        <v>32</v>
      </c>
      <c r="B5" s="79" t="s">
        <v>24</v>
      </c>
      <c r="C5" s="79"/>
      <c r="D5" s="79"/>
      <c r="E5" s="79"/>
      <c r="F5" s="64" t="s">
        <v>8</v>
      </c>
      <c r="G5" s="64"/>
      <c r="H5" s="64"/>
      <c r="I5" s="23">
        <f>SUM(I6:I41)</f>
        <v>0</v>
      </c>
      <c r="J5" s="24">
        <f t="shared" ref="J5:J6" si="0">I5*20%</f>
        <v>0</v>
      </c>
      <c r="K5" s="24">
        <f t="shared" ref="K5:K6" si="1">I5+J5</f>
        <v>0</v>
      </c>
    </row>
    <row r="6" spans="1:14" s="3" customFormat="1" ht="25.05" customHeight="1">
      <c r="A6" s="36" t="s">
        <v>33</v>
      </c>
      <c r="B6" s="44" t="s">
        <v>26</v>
      </c>
      <c r="C6" s="41" t="s">
        <v>51</v>
      </c>
      <c r="D6" s="41" t="s">
        <v>49</v>
      </c>
      <c r="E6" s="49" t="s">
        <v>103</v>
      </c>
      <c r="F6" s="25" t="s">
        <v>4</v>
      </c>
      <c r="G6" s="26">
        <f>3.6*3</f>
        <v>10.8</v>
      </c>
      <c r="H6" s="27">
        <v>0</v>
      </c>
      <c r="I6" s="28">
        <f t="shared" ref="I6:I17" si="2">H6*G6</f>
        <v>0</v>
      </c>
      <c r="J6" s="29">
        <f t="shared" si="0"/>
        <v>0</v>
      </c>
      <c r="K6" s="29">
        <f t="shared" si="1"/>
        <v>0</v>
      </c>
    </row>
    <row r="7" spans="1:14" s="3" customFormat="1" ht="25.05" customHeight="1">
      <c r="A7" s="36" t="s">
        <v>34</v>
      </c>
      <c r="B7" s="44" t="s">
        <v>52</v>
      </c>
      <c r="C7" s="41" t="s">
        <v>51</v>
      </c>
      <c r="D7" s="41" t="s">
        <v>50</v>
      </c>
      <c r="E7" s="50"/>
      <c r="F7" s="25" t="s">
        <v>4</v>
      </c>
      <c r="G7" s="26">
        <f>3.6*2.7</f>
        <v>9.7200000000000006</v>
      </c>
      <c r="H7" s="27">
        <v>0</v>
      </c>
      <c r="I7" s="28">
        <f t="shared" si="2"/>
        <v>0</v>
      </c>
      <c r="J7" s="29">
        <f t="shared" ref="J7:J10" si="3">I7*20%</f>
        <v>0</v>
      </c>
      <c r="K7" s="29">
        <f t="shared" ref="K7:K10" si="4">I7+J7</f>
        <v>0</v>
      </c>
    </row>
    <row r="8" spans="1:14" s="3" customFormat="1" ht="25.05" customHeight="1">
      <c r="A8" s="36" t="s">
        <v>35</v>
      </c>
      <c r="B8" s="44" t="s">
        <v>53</v>
      </c>
      <c r="C8" s="41" t="s">
        <v>51</v>
      </c>
      <c r="D8" s="41" t="s">
        <v>50</v>
      </c>
      <c r="E8" s="50"/>
      <c r="F8" s="25" t="s">
        <v>4</v>
      </c>
      <c r="G8" s="26">
        <f>3.6*2.7</f>
        <v>9.7200000000000006</v>
      </c>
      <c r="H8" s="27">
        <v>0</v>
      </c>
      <c r="I8" s="28">
        <f t="shared" si="2"/>
        <v>0</v>
      </c>
      <c r="J8" s="29">
        <f t="shared" si="3"/>
        <v>0</v>
      </c>
      <c r="K8" s="29">
        <f t="shared" si="4"/>
        <v>0</v>
      </c>
      <c r="N8" s="10"/>
    </row>
    <row r="9" spans="1:14" s="3" customFormat="1" ht="25.05" customHeight="1">
      <c r="A9" s="36" t="s">
        <v>36</v>
      </c>
      <c r="B9" s="44" t="s">
        <v>56</v>
      </c>
      <c r="C9" s="41" t="s">
        <v>57</v>
      </c>
      <c r="D9" s="41" t="s">
        <v>55</v>
      </c>
      <c r="E9" s="50"/>
      <c r="F9" s="25" t="s">
        <v>4</v>
      </c>
      <c r="G9" s="26">
        <f>3.2*3.4</f>
        <v>10.88</v>
      </c>
      <c r="H9" s="27">
        <v>0</v>
      </c>
      <c r="I9" s="28">
        <f t="shared" si="2"/>
        <v>0</v>
      </c>
      <c r="J9" s="29">
        <f t="shared" si="3"/>
        <v>0</v>
      </c>
      <c r="K9" s="29">
        <f t="shared" si="4"/>
        <v>0</v>
      </c>
      <c r="N9" s="10"/>
    </row>
    <row r="10" spans="1:14" s="3" customFormat="1" ht="25.05" customHeight="1">
      <c r="A10" s="36" t="s">
        <v>37</v>
      </c>
      <c r="B10" s="44" t="s">
        <v>58</v>
      </c>
      <c r="C10" s="41" t="s">
        <v>59</v>
      </c>
      <c r="D10" s="41" t="s">
        <v>60</v>
      </c>
      <c r="E10" s="50"/>
      <c r="F10" s="25" t="s">
        <v>4</v>
      </c>
      <c r="G10" s="26">
        <v>44.7</v>
      </c>
      <c r="H10" s="27">
        <v>0</v>
      </c>
      <c r="I10" s="28">
        <f t="shared" si="2"/>
        <v>0</v>
      </c>
      <c r="J10" s="29">
        <f t="shared" si="3"/>
        <v>0</v>
      </c>
      <c r="K10" s="29">
        <f t="shared" si="4"/>
        <v>0</v>
      </c>
    </row>
    <row r="11" spans="1:14" s="3" customFormat="1" ht="25.05" customHeight="1">
      <c r="A11" s="36" t="s">
        <v>38</v>
      </c>
      <c r="B11" s="44" t="s">
        <v>61</v>
      </c>
      <c r="C11" s="41" t="s">
        <v>51</v>
      </c>
      <c r="D11" s="41" t="s">
        <v>62</v>
      </c>
      <c r="E11" s="50"/>
      <c r="F11" s="25" t="s">
        <v>4</v>
      </c>
      <c r="G11" s="26">
        <f>3.6*5.8</f>
        <v>20.88</v>
      </c>
      <c r="H11" s="27">
        <v>0</v>
      </c>
      <c r="I11" s="28">
        <f t="shared" si="2"/>
        <v>0</v>
      </c>
      <c r="J11" s="29">
        <f t="shared" ref="J11" si="5">I11*20%</f>
        <v>0</v>
      </c>
      <c r="K11" s="29">
        <f t="shared" ref="K11" si="6">I11+J11</f>
        <v>0</v>
      </c>
    </row>
    <row r="12" spans="1:14" s="3" customFormat="1" ht="24.6" customHeight="1">
      <c r="A12" s="36" t="s">
        <v>39</v>
      </c>
      <c r="B12" s="44" t="s">
        <v>64</v>
      </c>
      <c r="C12" s="41" t="s">
        <v>59</v>
      </c>
      <c r="D12" s="41" t="s">
        <v>88</v>
      </c>
      <c r="E12" s="50"/>
      <c r="F12" s="25" t="s">
        <v>4</v>
      </c>
      <c r="G12" s="26">
        <v>25.9</v>
      </c>
      <c r="H12" s="27">
        <v>0</v>
      </c>
      <c r="I12" s="28">
        <f t="shared" si="2"/>
        <v>0</v>
      </c>
      <c r="J12" s="29">
        <f t="shared" ref="J12" si="7">I12*20%</f>
        <v>0</v>
      </c>
      <c r="K12" s="29">
        <f t="shared" ref="K12" si="8">I12+J12</f>
        <v>0</v>
      </c>
      <c r="M12" s="10"/>
    </row>
    <row r="13" spans="1:14" s="3" customFormat="1" ht="25.05" customHeight="1">
      <c r="A13" s="36" t="s">
        <v>40</v>
      </c>
      <c r="B13" s="44" t="s">
        <v>63</v>
      </c>
      <c r="C13" s="41" t="s">
        <v>51</v>
      </c>
      <c r="D13" s="41" t="s">
        <v>85</v>
      </c>
      <c r="E13" s="50"/>
      <c r="F13" s="25" t="s">
        <v>4</v>
      </c>
      <c r="G13" s="26">
        <f>3.6*3.4</f>
        <v>12.24</v>
      </c>
      <c r="H13" s="27">
        <v>0</v>
      </c>
      <c r="I13" s="28">
        <f t="shared" si="2"/>
        <v>0</v>
      </c>
      <c r="J13" s="29">
        <f t="shared" ref="J13:J17" si="9">I13*20%</f>
        <v>0</v>
      </c>
      <c r="K13" s="29">
        <f t="shared" ref="K13:K17" si="10">I13+J13</f>
        <v>0</v>
      </c>
    </row>
    <row r="14" spans="1:14" s="3" customFormat="1" ht="25.05" customHeight="1">
      <c r="A14" s="36" t="s">
        <v>41</v>
      </c>
      <c r="B14" s="44" t="s">
        <v>65</v>
      </c>
      <c r="C14" s="41" t="s">
        <v>57</v>
      </c>
      <c r="D14" s="41" t="s">
        <v>86</v>
      </c>
      <c r="E14" s="50"/>
      <c r="F14" s="25" t="s">
        <v>4</v>
      </c>
      <c r="G14" s="26">
        <f>3.2*2.5</f>
        <v>8</v>
      </c>
      <c r="H14" s="27">
        <v>0</v>
      </c>
      <c r="I14" s="28">
        <f t="shared" si="2"/>
        <v>0</v>
      </c>
      <c r="J14" s="29">
        <f t="shared" si="9"/>
        <v>0</v>
      </c>
      <c r="K14" s="29">
        <f t="shared" si="10"/>
        <v>0</v>
      </c>
    </row>
    <row r="15" spans="1:14" s="3" customFormat="1" ht="25.05" customHeight="1">
      <c r="A15" s="36" t="s">
        <v>42</v>
      </c>
      <c r="B15" s="44" t="s">
        <v>66</v>
      </c>
      <c r="C15" s="41" t="s">
        <v>59</v>
      </c>
      <c r="D15" s="41" t="s">
        <v>87</v>
      </c>
      <c r="E15" s="50"/>
      <c r="F15" s="25" t="s">
        <v>4</v>
      </c>
      <c r="G15" s="26">
        <v>26.4</v>
      </c>
      <c r="H15" s="27">
        <v>0</v>
      </c>
      <c r="I15" s="28">
        <f t="shared" si="2"/>
        <v>0</v>
      </c>
      <c r="J15" s="29">
        <f t="shared" si="9"/>
        <v>0</v>
      </c>
      <c r="K15" s="29">
        <f t="shared" si="10"/>
        <v>0</v>
      </c>
    </row>
    <row r="16" spans="1:14" s="3" customFormat="1" ht="25.05" customHeight="1">
      <c r="A16" s="36" t="s">
        <v>43</v>
      </c>
      <c r="B16" s="44" t="s">
        <v>67</v>
      </c>
      <c r="C16" s="41" t="s">
        <v>51</v>
      </c>
      <c r="D16" s="41" t="s">
        <v>193</v>
      </c>
      <c r="E16" s="50"/>
      <c r="F16" s="25" t="s">
        <v>4</v>
      </c>
      <c r="G16" s="26">
        <f>3.6*3.8</f>
        <v>13.68</v>
      </c>
      <c r="H16" s="27">
        <v>0</v>
      </c>
      <c r="I16" s="28">
        <f t="shared" si="2"/>
        <v>0</v>
      </c>
      <c r="J16" s="29">
        <f t="shared" si="9"/>
        <v>0</v>
      </c>
      <c r="K16" s="29">
        <f t="shared" si="10"/>
        <v>0</v>
      </c>
    </row>
    <row r="17" spans="1:11" s="3" customFormat="1" ht="25.05" customHeight="1">
      <c r="A17" s="36" t="s">
        <v>44</v>
      </c>
      <c r="B17" s="44" t="s">
        <v>68</v>
      </c>
      <c r="C17" s="41" t="s">
        <v>57</v>
      </c>
      <c r="D17" s="41" t="s">
        <v>90</v>
      </c>
      <c r="E17" s="50"/>
      <c r="F17" s="25" t="s">
        <v>4</v>
      </c>
      <c r="G17" s="26">
        <f>3.2*2.9</f>
        <v>9.2799999999999994</v>
      </c>
      <c r="H17" s="27">
        <v>0</v>
      </c>
      <c r="I17" s="28">
        <f t="shared" si="2"/>
        <v>0</v>
      </c>
      <c r="J17" s="29">
        <f t="shared" si="9"/>
        <v>0</v>
      </c>
      <c r="K17" s="29">
        <f t="shared" si="10"/>
        <v>0</v>
      </c>
    </row>
    <row r="18" spans="1:11" s="3" customFormat="1" ht="25.05" customHeight="1">
      <c r="A18" s="67" t="s">
        <v>45</v>
      </c>
      <c r="B18" s="69" t="s">
        <v>69</v>
      </c>
      <c r="C18" s="41" t="s">
        <v>59</v>
      </c>
      <c r="D18" s="41" t="s">
        <v>91</v>
      </c>
      <c r="E18" s="50"/>
      <c r="F18" s="25" t="s">
        <v>4</v>
      </c>
      <c r="G18" s="26">
        <v>34.299999999999997</v>
      </c>
      <c r="H18" s="27">
        <v>0</v>
      </c>
      <c r="I18" s="73">
        <f>G18*H18+G19*H19+G20*H20</f>
        <v>0</v>
      </c>
      <c r="J18" s="75">
        <f t="shared" ref="J18:J28" si="11">I18*20%</f>
        <v>0</v>
      </c>
      <c r="K18" s="75">
        <f t="shared" ref="K18:K28" si="12">I18+J18</f>
        <v>0</v>
      </c>
    </row>
    <row r="19" spans="1:11" s="3" customFormat="1" ht="25.05" customHeight="1">
      <c r="A19" s="80"/>
      <c r="B19" s="81"/>
      <c r="C19" s="41" t="s">
        <v>57</v>
      </c>
      <c r="D19" s="41" t="s">
        <v>92</v>
      </c>
      <c r="E19" s="50"/>
      <c r="F19" s="25" t="s">
        <v>4</v>
      </c>
      <c r="G19" s="26">
        <f>4.3*1.3</f>
        <v>5.59</v>
      </c>
      <c r="H19" s="27">
        <v>0</v>
      </c>
      <c r="I19" s="82"/>
      <c r="J19" s="83"/>
      <c r="K19" s="83"/>
    </row>
    <row r="20" spans="1:11" s="3" customFormat="1" ht="25.05" customHeight="1">
      <c r="A20" s="68"/>
      <c r="B20" s="70"/>
      <c r="C20" s="41" t="s">
        <v>57</v>
      </c>
      <c r="D20" s="41" t="s">
        <v>93</v>
      </c>
      <c r="E20" s="50"/>
      <c r="F20" s="25" t="s">
        <v>4</v>
      </c>
      <c r="G20" s="26">
        <f>4.3*1.78</f>
        <v>7.6539999999999999</v>
      </c>
      <c r="H20" s="27">
        <v>0</v>
      </c>
      <c r="I20" s="74"/>
      <c r="J20" s="76"/>
      <c r="K20" s="76"/>
    </row>
    <row r="21" spans="1:11" s="3" customFormat="1" ht="25.05" customHeight="1">
      <c r="A21" s="36" t="s">
        <v>46</v>
      </c>
      <c r="B21" s="44" t="s">
        <v>70</v>
      </c>
      <c r="C21" s="41" t="s">
        <v>95</v>
      </c>
      <c r="D21" s="41" t="s">
        <v>94</v>
      </c>
      <c r="E21" s="50"/>
      <c r="F21" s="25" t="s">
        <v>4</v>
      </c>
      <c r="G21" s="26">
        <f>3.6*5</f>
        <v>18</v>
      </c>
      <c r="H21" s="27">
        <v>0</v>
      </c>
      <c r="I21" s="28">
        <f t="shared" ref="I21:I30" si="13">H21*G21</f>
        <v>0</v>
      </c>
      <c r="J21" s="29">
        <f t="shared" si="11"/>
        <v>0</v>
      </c>
      <c r="K21" s="29">
        <f t="shared" si="12"/>
        <v>0</v>
      </c>
    </row>
    <row r="22" spans="1:11" s="3" customFormat="1" ht="24.6" customHeight="1">
      <c r="A22" s="36" t="s">
        <v>47</v>
      </c>
      <c r="B22" s="44" t="s">
        <v>78</v>
      </c>
      <c r="C22" s="41" t="s">
        <v>51</v>
      </c>
      <c r="D22" s="41" t="s">
        <v>96</v>
      </c>
      <c r="E22" s="50"/>
      <c r="F22" s="25" t="s">
        <v>4</v>
      </c>
      <c r="G22" s="26">
        <f>3.6*4.8</f>
        <v>17.28</v>
      </c>
      <c r="H22" s="27">
        <v>0</v>
      </c>
      <c r="I22" s="28">
        <f t="shared" si="13"/>
        <v>0</v>
      </c>
      <c r="J22" s="29">
        <f t="shared" si="11"/>
        <v>0</v>
      </c>
      <c r="K22" s="29">
        <f t="shared" si="12"/>
        <v>0</v>
      </c>
    </row>
    <row r="23" spans="1:11" s="3" customFormat="1" ht="25.05" customHeight="1">
      <c r="A23" s="36" t="s">
        <v>71</v>
      </c>
      <c r="B23" s="44" t="s">
        <v>79</v>
      </c>
      <c r="C23" s="41" t="s">
        <v>59</v>
      </c>
      <c r="D23" s="41" t="s">
        <v>97</v>
      </c>
      <c r="E23" s="50"/>
      <c r="F23" s="25" t="s">
        <v>4</v>
      </c>
      <c r="G23" s="26">
        <v>44.8</v>
      </c>
      <c r="H23" s="27">
        <v>0</v>
      </c>
      <c r="I23" s="28">
        <f t="shared" si="13"/>
        <v>0</v>
      </c>
      <c r="J23" s="29">
        <f t="shared" si="11"/>
        <v>0</v>
      </c>
      <c r="K23" s="29">
        <f t="shared" si="12"/>
        <v>0</v>
      </c>
    </row>
    <row r="24" spans="1:11" s="3" customFormat="1" ht="25.05" customHeight="1">
      <c r="A24" s="36" t="s">
        <v>72</v>
      </c>
      <c r="B24" s="44" t="s">
        <v>80</v>
      </c>
      <c r="C24" s="41" t="s">
        <v>51</v>
      </c>
      <c r="D24" s="41" t="s">
        <v>98</v>
      </c>
      <c r="E24" s="50"/>
      <c r="F24" s="25" t="s">
        <v>4</v>
      </c>
      <c r="G24" s="26">
        <f>3.6*6.4</f>
        <v>23.040000000000003</v>
      </c>
      <c r="H24" s="27">
        <v>0</v>
      </c>
      <c r="I24" s="28">
        <f t="shared" si="13"/>
        <v>0</v>
      </c>
      <c r="J24" s="29">
        <f t="shared" si="11"/>
        <v>0</v>
      </c>
      <c r="K24" s="29">
        <f t="shared" si="12"/>
        <v>0</v>
      </c>
    </row>
    <row r="25" spans="1:11" s="3" customFormat="1" ht="25.05" customHeight="1">
      <c r="A25" s="36" t="s">
        <v>73</v>
      </c>
      <c r="B25" s="44" t="s">
        <v>81</v>
      </c>
      <c r="C25" s="41" t="s">
        <v>51</v>
      </c>
      <c r="D25" s="41" t="s">
        <v>98</v>
      </c>
      <c r="E25" s="50"/>
      <c r="F25" s="25" t="s">
        <v>4</v>
      </c>
      <c r="G25" s="26">
        <f>3.6*6.4</f>
        <v>23.040000000000003</v>
      </c>
      <c r="H25" s="27">
        <v>0</v>
      </c>
      <c r="I25" s="28">
        <f t="shared" si="13"/>
        <v>0</v>
      </c>
      <c r="J25" s="29">
        <f t="shared" si="11"/>
        <v>0</v>
      </c>
      <c r="K25" s="29">
        <f t="shared" si="12"/>
        <v>0</v>
      </c>
    </row>
    <row r="26" spans="1:11" s="3" customFormat="1" ht="25.05" customHeight="1">
      <c r="A26" s="36" t="s">
        <v>74</v>
      </c>
      <c r="B26" s="44" t="s">
        <v>82</v>
      </c>
      <c r="C26" s="41" t="s">
        <v>57</v>
      </c>
      <c r="D26" s="41" t="s">
        <v>89</v>
      </c>
      <c r="E26" s="50"/>
      <c r="F26" s="25" t="s">
        <v>4</v>
      </c>
      <c r="G26" s="26">
        <f>3.2*3.8</f>
        <v>12.16</v>
      </c>
      <c r="H26" s="27">
        <v>0</v>
      </c>
      <c r="I26" s="28">
        <f t="shared" si="13"/>
        <v>0</v>
      </c>
      <c r="J26" s="29">
        <f t="shared" si="11"/>
        <v>0</v>
      </c>
      <c r="K26" s="29">
        <f t="shared" si="12"/>
        <v>0</v>
      </c>
    </row>
    <row r="27" spans="1:11" s="3" customFormat="1" ht="25.05" customHeight="1">
      <c r="A27" s="36" t="s">
        <v>75</v>
      </c>
      <c r="B27" s="44" t="s">
        <v>83</v>
      </c>
      <c r="C27" s="41" t="s">
        <v>59</v>
      </c>
      <c r="D27" s="41" t="s">
        <v>99</v>
      </c>
      <c r="E27" s="50"/>
      <c r="F27" s="25" t="s">
        <v>4</v>
      </c>
      <c r="G27" s="26">
        <f>4.3*11.76</f>
        <v>50.567999999999998</v>
      </c>
      <c r="H27" s="27">
        <v>0</v>
      </c>
      <c r="I27" s="28">
        <f t="shared" si="13"/>
        <v>0</v>
      </c>
      <c r="J27" s="29">
        <f t="shared" si="11"/>
        <v>0</v>
      </c>
      <c r="K27" s="29">
        <f t="shared" si="12"/>
        <v>0</v>
      </c>
    </row>
    <row r="28" spans="1:11" s="3" customFormat="1" ht="25.05" customHeight="1">
      <c r="A28" s="36" t="s">
        <v>76</v>
      </c>
      <c r="B28" s="44" t="s">
        <v>84</v>
      </c>
      <c r="C28" s="41" t="s">
        <v>51</v>
      </c>
      <c r="D28" s="41" t="s">
        <v>100</v>
      </c>
      <c r="E28" s="51"/>
      <c r="F28" s="25" t="s">
        <v>4</v>
      </c>
      <c r="G28" s="26">
        <f>3.6*4</f>
        <v>14.4</v>
      </c>
      <c r="H28" s="27">
        <v>0</v>
      </c>
      <c r="I28" s="28">
        <f t="shared" si="13"/>
        <v>0</v>
      </c>
      <c r="J28" s="29">
        <f t="shared" si="11"/>
        <v>0</v>
      </c>
      <c r="K28" s="29">
        <f t="shared" si="12"/>
        <v>0</v>
      </c>
    </row>
    <row r="29" spans="1:11" s="3" customFormat="1" ht="37.5" customHeight="1">
      <c r="A29" s="36" t="s">
        <v>77</v>
      </c>
      <c r="B29" s="44" t="s">
        <v>54</v>
      </c>
      <c r="C29" s="41" t="s">
        <v>188</v>
      </c>
      <c r="D29" s="41" t="s">
        <v>102</v>
      </c>
      <c r="E29" s="46" t="s">
        <v>106</v>
      </c>
      <c r="F29" s="25" t="s">
        <v>0</v>
      </c>
      <c r="G29" s="26">
        <v>-1</v>
      </c>
      <c r="H29" s="27">
        <v>0</v>
      </c>
      <c r="I29" s="28">
        <f t="shared" si="13"/>
        <v>0</v>
      </c>
      <c r="J29" s="29">
        <f t="shared" ref="J29:J30" si="14">I29*20%</f>
        <v>0</v>
      </c>
      <c r="K29" s="29">
        <f t="shared" ref="K29:K30" si="15">I29+J29</f>
        <v>0</v>
      </c>
    </row>
    <row r="30" spans="1:11" s="3" customFormat="1" ht="25.05" customHeight="1">
      <c r="A30" s="36" t="s">
        <v>101</v>
      </c>
      <c r="B30" s="44" t="s">
        <v>28</v>
      </c>
      <c r="C30" s="41" t="s">
        <v>105</v>
      </c>
      <c r="D30" s="41" t="s">
        <v>108</v>
      </c>
      <c r="E30" s="46" t="s">
        <v>119</v>
      </c>
      <c r="F30" s="25" t="s">
        <v>4</v>
      </c>
      <c r="G30" s="26">
        <v>5.73</v>
      </c>
      <c r="H30" s="27">
        <v>0</v>
      </c>
      <c r="I30" s="28">
        <f t="shared" si="13"/>
        <v>0</v>
      </c>
      <c r="J30" s="29">
        <f t="shared" si="14"/>
        <v>0</v>
      </c>
      <c r="K30" s="29">
        <f t="shared" si="15"/>
        <v>0</v>
      </c>
    </row>
    <row r="31" spans="1:11" s="3" customFormat="1" ht="25.05" customHeight="1">
      <c r="A31" s="67" t="s">
        <v>104</v>
      </c>
      <c r="B31" s="69" t="s">
        <v>29</v>
      </c>
      <c r="C31" s="71" t="s">
        <v>105</v>
      </c>
      <c r="D31" s="41" t="s">
        <v>110</v>
      </c>
      <c r="E31" s="49" t="s">
        <v>118</v>
      </c>
      <c r="F31" s="25" t="s">
        <v>4</v>
      </c>
      <c r="G31" s="26">
        <f>1.4*1.2</f>
        <v>1.68</v>
      </c>
      <c r="H31" s="27">
        <v>0</v>
      </c>
      <c r="I31" s="73">
        <f>H31+H32</f>
        <v>0</v>
      </c>
      <c r="J31" s="75">
        <f>I31*20%</f>
        <v>0</v>
      </c>
      <c r="K31" s="75">
        <f>I31+J31</f>
        <v>0</v>
      </c>
    </row>
    <row r="32" spans="1:11" s="3" customFormat="1" ht="25.05" customHeight="1">
      <c r="A32" s="68"/>
      <c r="B32" s="70"/>
      <c r="C32" s="72"/>
      <c r="D32" s="41" t="s">
        <v>109</v>
      </c>
      <c r="E32" s="51"/>
      <c r="F32" s="25" t="s">
        <v>4</v>
      </c>
      <c r="G32" s="26">
        <f>1.4*1.2</f>
        <v>1.68</v>
      </c>
      <c r="H32" s="27">
        <v>0</v>
      </c>
      <c r="I32" s="74"/>
      <c r="J32" s="76"/>
      <c r="K32" s="76"/>
    </row>
    <row r="33" spans="1:11" s="3" customFormat="1" ht="25.05" customHeight="1">
      <c r="A33" s="36" t="s">
        <v>107</v>
      </c>
      <c r="B33" s="44" t="s">
        <v>111</v>
      </c>
      <c r="C33" s="41" t="s">
        <v>117</v>
      </c>
      <c r="D33" s="41" t="s">
        <v>120</v>
      </c>
      <c r="E33" s="49" t="s">
        <v>123</v>
      </c>
      <c r="F33" s="25" t="s">
        <v>3</v>
      </c>
      <c r="G33" s="26">
        <v>1</v>
      </c>
      <c r="H33" s="27">
        <v>0</v>
      </c>
      <c r="I33" s="28">
        <f t="shared" ref="I33:I40" si="16">H33*G33</f>
        <v>0</v>
      </c>
      <c r="J33" s="29">
        <f t="shared" ref="J33:J35" si="17">I33*20%</f>
        <v>0</v>
      </c>
      <c r="K33" s="29">
        <f t="shared" ref="K33:K35" si="18">I33+J33</f>
        <v>0</v>
      </c>
    </row>
    <row r="34" spans="1:11" s="3" customFormat="1" ht="25.05" customHeight="1">
      <c r="A34" s="36" t="s">
        <v>114</v>
      </c>
      <c r="B34" s="44" t="s">
        <v>112</v>
      </c>
      <c r="C34" s="41" t="s">
        <v>117</v>
      </c>
      <c r="D34" s="41" t="s">
        <v>121</v>
      </c>
      <c r="E34" s="50"/>
      <c r="F34" s="25" t="s">
        <v>3</v>
      </c>
      <c r="G34" s="26">
        <v>1</v>
      </c>
      <c r="H34" s="27">
        <v>0</v>
      </c>
      <c r="I34" s="28">
        <f t="shared" si="16"/>
        <v>0</v>
      </c>
      <c r="J34" s="29">
        <f t="shared" si="17"/>
        <v>0</v>
      </c>
      <c r="K34" s="29">
        <f t="shared" si="18"/>
        <v>0</v>
      </c>
    </row>
    <row r="35" spans="1:11" s="3" customFormat="1" ht="25.05" customHeight="1">
      <c r="A35" s="36" t="s">
        <v>115</v>
      </c>
      <c r="B35" s="44" t="s">
        <v>113</v>
      </c>
      <c r="C35" s="41" t="s">
        <v>117</v>
      </c>
      <c r="D35" s="41" t="s">
        <v>122</v>
      </c>
      <c r="E35" s="51"/>
      <c r="F35" s="25" t="s">
        <v>3</v>
      </c>
      <c r="G35" s="26">
        <v>1</v>
      </c>
      <c r="H35" s="27">
        <v>0</v>
      </c>
      <c r="I35" s="28">
        <f t="shared" si="16"/>
        <v>0</v>
      </c>
      <c r="J35" s="29">
        <f t="shared" si="17"/>
        <v>0</v>
      </c>
      <c r="K35" s="29">
        <f t="shared" si="18"/>
        <v>0</v>
      </c>
    </row>
    <row r="36" spans="1:11" s="3" customFormat="1" ht="25.05" customHeight="1">
      <c r="A36" s="36" t="s">
        <v>116</v>
      </c>
      <c r="B36" s="44" t="s">
        <v>124</v>
      </c>
      <c r="C36" s="41" t="s">
        <v>127</v>
      </c>
      <c r="D36" s="41" t="s">
        <v>21</v>
      </c>
      <c r="E36" s="46" t="s">
        <v>126</v>
      </c>
      <c r="F36" s="25" t="s">
        <v>3</v>
      </c>
      <c r="G36" s="26">
        <v>2</v>
      </c>
      <c r="H36" s="27">
        <v>0</v>
      </c>
      <c r="I36" s="28">
        <f t="shared" si="16"/>
        <v>0</v>
      </c>
      <c r="J36" s="29">
        <f t="shared" ref="J36:J38" si="19">I36*20%</f>
        <v>0</v>
      </c>
      <c r="K36" s="29">
        <f t="shared" ref="K36:K38" si="20">I36+J36</f>
        <v>0</v>
      </c>
    </row>
    <row r="37" spans="1:11" s="3" customFormat="1" ht="25.05" customHeight="1">
      <c r="A37" s="36" t="s">
        <v>125</v>
      </c>
      <c r="B37" s="44" t="s">
        <v>138</v>
      </c>
      <c r="C37" s="41" t="s">
        <v>139</v>
      </c>
      <c r="D37" s="41" t="s">
        <v>21</v>
      </c>
      <c r="E37" s="49" t="s">
        <v>167</v>
      </c>
      <c r="F37" s="25" t="s">
        <v>136</v>
      </c>
      <c r="G37" s="26">
        <v>57</v>
      </c>
      <c r="H37" s="27">
        <v>0</v>
      </c>
      <c r="I37" s="28">
        <f t="shared" si="16"/>
        <v>0</v>
      </c>
      <c r="J37" s="29">
        <f t="shared" ref="J37" si="21">I37*20%</f>
        <v>0</v>
      </c>
      <c r="K37" s="29">
        <f t="shared" ref="K37" si="22">I37+J37</f>
        <v>0</v>
      </c>
    </row>
    <row r="38" spans="1:11" s="3" customFormat="1" ht="25.05" customHeight="1">
      <c r="A38" s="36" t="s">
        <v>133</v>
      </c>
      <c r="B38" s="44" t="s">
        <v>134</v>
      </c>
      <c r="C38" s="41" t="s">
        <v>135</v>
      </c>
      <c r="D38" s="41" t="s">
        <v>21</v>
      </c>
      <c r="E38" s="51"/>
      <c r="F38" s="25" t="s">
        <v>136</v>
      </c>
      <c r="G38" s="26">
        <v>32</v>
      </c>
      <c r="H38" s="27">
        <v>0</v>
      </c>
      <c r="I38" s="28">
        <f t="shared" si="16"/>
        <v>0</v>
      </c>
      <c r="J38" s="29">
        <f t="shared" si="19"/>
        <v>0</v>
      </c>
      <c r="K38" s="29">
        <f t="shared" si="20"/>
        <v>0</v>
      </c>
    </row>
    <row r="39" spans="1:11" s="3" customFormat="1" ht="25.05" customHeight="1">
      <c r="A39" s="36" t="s">
        <v>137</v>
      </c>
      <c r="B39" s="45" t="s">
        <v>141</v>
      </c>
      <c r="C39" s="42" t="s">
        <v>165</v>
      </c>
      <c r="D39" s="41" t="s">
        <v>21</v>
      </c>
      <c r="E39" s="46" t="s">
        <v>166</v>
      </c>
      <c r="F39" s="25" t="s">
        <v>3</v>
      </c>
      <c r="G39" s="26">
        <v>2</v>
      </c>
      <c r="H39" s="27">
        <v>0</v>
      </c>
      <c r="I39" s="28">
        <f t="shared" si="16"/>
        <v>0</v>
      </c>
      <c r="J39" s="29">
        <f t="shared" ref="J39:J40" si="23">I39*20%</f>
        <v>0</v>
      </c>
      <c r="K39" s="29">
        <f t="shared" ref="K39:K40" si="24">I39+J39</f>
        <v>0</v>
      </c>
    </row>
    <row r="40" spans="1:11" s="3" customFormat="1" ht="25.05" customHeight="1">
      <c r="A40" s="36" t="s">
        <v>140</v>
      </c>
      <c r="B40" s="44" t="s">
        <v>170</v>
      </c>
      <c r="C40" s="41" t="s">
        <v>169</v>
      </c>
      <c r="D40" s="41" t="s">
        <v>171</v>
      </c>
      <c r="E40" s="46" t="s">
        <v>168</v>
      </c>
      <c r="F40" s="25" t="s">
        <v>3</v>
      </c>
      <c r="G40" s="26">
        <v>6</v>
      </c>
      <c r="H40" s="27">
        <v>0</v>
      </c>
      <c r="I40" s="28">
        <f t="shared" si="16"/>
        <v>0</v>
      </c>
      <c r="J40" s="29">
        <f t="shared" si="23"/>
        <v>0</v>
      </c>
      <c r="K40" s="29">
        <f t="shared" si="24"/>
        <v>0</v>
      </c>
    </row>
    <row r="41" spans="1:11" s="3" customFormat="1" ht="25.05" customHeight="1">
      <c r="A41" s="36" t="s">
        <v>172</v>
      </c>
      <c r="B41" s="44" t="s">
        <v>186</v>
      </c>
      <c r="C41" s="41" t="s">
        <v>187</v>
      </c>
      <c r="D41" s="41" t="s">
        <v>194</v>
      </c>
      <c r="E41" s="46" t="s">
        <v>176</v>
      </c>
      <c r="F41" s="25" t="s">
        <v>3</v>
      </c>
      <c r="G41" s="26">
        <v>1</v>
      </c>
      <c r="H41" s="27">
        <v>0</v>
      </c>
      <c r="I41" s="28">
        <f t="shared" ref="I41" si="25">H41*G41</f>
        <v>0</v>
      </c>
      <c r="J41" s="29">
        <f t="shared" ref="J41" si="26">I41*20%</f>
        <v>0</v>
      </c>
      <c r="K41" s="29">
        <f t="shared" ref="K41" si="27">I41+J41</f>
        <v>0</v>
      </c>
    </row>
    <row r="42" spans="1:11" ht="16.95" customHeight="1">
      <c r="A42" s="21"/>
      <c r="B42" s="40"/>
      <c r="C42" s="40"/>
      <c r="D42" s="40"/>
      <c r="E42" s="40"/>
      <c r="F42" s="2"/>
      <c r="G42" s="18"/>
      <c r="H42" s="1"/>
    </row>
    <row r="43" spans="1:11" s="11" customFormat="1" ht="31.2" customHeight="1">
      <c r="A43" s="22" t="s">
        <v>142</v>
      </c>
      <c r="B43" s="52" t="s">
        <v>25</v>
      </c>
      <c r="C43" s="53"/>
      <c r="D43" s="53"/>
      <c r="E43" s="54"/>
      <c r="F43" s="64" t="s">
        <v>8</v>
      </c>
      <c r="G43" s="64"/>
      <c r="H43" s="64"/>
      <c r="I43" s="31">
        <f>SUM(I44:I44)</f>
        <v>0</v>
      </c>
      <c r="J43" s="32">
        <f>I43*20%</f>
        <v>0</v>
      </c>
      <c r="K43" s="32">
        <f>I43+J43</f>
        <v>0</v>
      </c>
    </row>
    <row r="44" spans="1:11" s="3" customFormat="1" ht="25.05" customHeight="1">
      <c r="A44" s="36" t="s">
        <v>143</v>
      </c>
      <c r="B44" s="44" t="s">
        <v>27</v>
      </c>
      <c r="C44" s="41" t="s">
        <v>174</v>
      </c>
      <c r="D44" s="41" t="s">
        <v>173</v>
      </c>
      <c r="E44" s="46" t="s">
        <v>175</v>
      </c>
      <c r="F44" s="25" t="s">
        <v>3</v>
      </c>
      <c r="G44" s="26">
        <v>2</v>
      </c>
      <c r="H44" s="27">
        <v>0</v>
      </c>
      <c r="I44" s="28">
        <f>G44*H44</f>
        <v>0</v>
      </c>
      <c r="J44" s="29">
        <f>I44*20%</f>
        <v>0</v>
      </c>
      <c r="K44" s="29">
        <f>I44+J44</f>
        <v>0</v>
      </c>
    </row>
    <row r="45" spans="1:11" ht="17.25" customHeight="1">
      <c r="A45" s="21"/>
      <c r="B45" s="40"/>
      <c r="C45" s="40"/>
      <c r="D45" s="40"/>
      <c r="E45" s="40"/>
      <c r="F45" s="2"/>
      <c r="G45" s="18"/>
      <c r="H45" s="1"/>
    </row>
    <row r="46" spans="1:11" s="11" customFormat="1" ht="31.2" customHeight="1">
      <c r="A46" s="22" t="s">
        <v>146</v>
      </c>
      <c r="B46" s="52" t="s">
        <v>23</v>
      </c>
      <c r="C46" s="53"/>
      <c r="D46" s="53"/>
      <c r="E46" s="54"/>
      <c r="F46" s="64" t="s">
        <v>8</v>
      </c>
      <c r="G46" s="64"/>
      <c r="H46" s="64"/>
      <c r="I46" s="23">
        <f>SUM(I47:I51)</f>
        <v>0</v>
      </c>
      <c r="J46" s="32">
        <f t="shared" ref="J46:J51" si="28">I46*20%</f>
        <v>0</v>
      </c>
      <c r="K46" s="32">
        <f t="shared" ref="K46:K51" si="29">I46+J46</f>
        <v>0</v>
      </c>
    </row>
    <row r="47" spans="1:11" s="3" customFormat="1" ht="25.05" customHeight="1">
      <c r="A47" s="36" t="s">
        <v>148</v>
      </c>
      <c r="B47" s="86" t="s">
        <v>31</v>
      </c>
      <c r="C47" s="87"/>
      <c r="D47" s="88"/>
      <c r="E47" s="71" t="s">
        <v>189</v>
      </c>
      <c r="F47" s="25" t="s">
        <v>0</v>
      </c>
      <c r="G47" s="26">
        <v>1</v>
      </c>
      <c r="H47" s="33">
        <v>0</v>
      </c>
      <c r="I47" s="28">
        <f>G47*H47</f>
        <v>0</v>
      </c>
      <c r="J47" s="29">
        <f t="shared" si="28"/>
        <v>0</v>
      </c>
      <c r="K47" s="29">
        <f t="shared" si="29"/>
        <v>0</v>
      </c>
    </row>
    <row r="48" spans="1:11" s="3" customFormat="1" ht="24.6" customHeight="1">
      <c r="A48" s="36" t="s">
        <v>150</v>
      </c>
      <c r="B48" s="44" t="s">
        <v>154</v>
      </c>
      <c r="C48" s="65" t="s">
        <v>30</v>
      </c>
      <c r="D48" s="66"/>
      <c r="E48" s="89"/>
      <c r="F48" s="25" t="s">
        <v>4</v>
      </c>
      <c r="G48" s="26">
        <v>867</v>
      </c>
      <c r="H48" s="33">
        <v>0</v>
      </c>
      <c r="I48" s="28">
        <f>H48*G48</f>
        <v>0</v>
      </c>
      <c r="J48" s="29">
        <f t="shared" si="28"/>
        <v>0</v>
      </c>
      <c r="K48" s="29">
        <f t="shared" si="29"/>
        <v>0</v>
      </c>
    </row>
    <row r="49" spans="1:245" s="3" customFormat="1" ht="36" customHeight="1">
      <c r="A49" s="36" t="s">
        <v>151</v>
      </c>
      <c r="B49" s="44" t="s">
        <v>178</v>
      </c>
      <c r="C49" s="65" t="s">
        <v>182</v>
      </c>
      <c r="D49" s="66"/>
      <c r="E49" s="89"/>
      <c r="F49" s="25" t="s">
        <v>4</v>
      </c>
      <c r="G49" s="30">
        <v>900</v>
      </c>
      <c r="H49" s="33">
        <v>0</v>
      </c>
      <c r="I49" s="28">
        <f>H49*G49</f>
        <v>0</v>
      </c>
      <c r="J49" s="29">
        <f t="shared" si="28"/>
        <v>0</v>
      </c>
      <c r="K49" s="29">
        <f t="shared" si="29"/>
        <v>0</v>
      </c>
    </row>
    <row r="50" spans="1:245" s="3" customFormat="1" ht="27.45" customHeight="1">
      <c r="A50" s="36" t="s">
        <v>152</v>
      </c>
      <c r="B50" s="44" t="s">
        <v>180</v>
      </c>
      <c r="C50" s="34" t="s">
        <v>181</v>
      </c>
      <c r="D50" s="35"/>
      <c r="E50" s="89"/>
      <c r="F50" s="25" t="s">
        <v>4</v>
      </c>
      <c r="G50" s="30">
        <v>20</v>
      </c>
      <c r="H50" s="33">
        <v>0</v>
      </c>
      <c r="I50" s="28">
        <f>H50*G50</f>
        <v>0</v>
      </c>
      <c r="J50" s="29">
        <f t="shared" si="28"/>
        <v>0</v>
      </c>
      <c r="K50" s="29">
        <f t="shared" si="29"/>
        <v>0</v>
      </c>
    </row>
    <row r="51" spans="1:245" s="3" customFormat="1" ht="27" customHeight="1">
      <c r="A51" s="36" t="s">
        <v>179</v>
      </c>
      <c r="B51" s="44" t="s">
        <v>153</v>
      </c>
      <c r="C51" s="65" t="s">
        <v>17</v>
      </c>
      <c r="D51" s="66"/>
      <c r="E51" s="72"/>
      <c r="F51" s="25" t="s">
        <v>16</v>
      </c>
      <c r="G51" s="30">
        <v>1</v>
      </c>
      <c r="H51" s="33">
        <v>0</v>
      </c>
      <c r="I51" s="28">
        <f>H51*G51</f>
        <v>0</v>
      </c>
      <c r="J51" s="29">
        <f t="shared" si="28"/>
        <v>0</v>
      </c>
      <c r="K51" s="29">
        <f t="shared" si="29"/>
        <v>0</v>
      </c>
    </row>
    <row r="52" spans="1:245" ht="17.25" customHeight="1">
      <c r="A52" s="21"/>
      <c r="B52" s="40"/>
      <c r="C52" s="40"/>
      <c r="D52" s="40"/>
      <c r="E52" s="40"/>
      <c r="F52" s="2"/>
      <c r="G52" s="18"/>
      <c r="H52" s="1"/>
    </row>
    <row r="53" spans="1:245" s="11" customFormat="1" ht="31.2" customHeight="1">
      <c r="A53" s="22" t="s">
        <v>147</v>
      </c>
      <c r="B53" s="52" t="s">
        <v>19</v>
      </c>
      <c r="C53" s="53"/>
      <c r="D53" s="53"/>
      <c r="E53" s="54"/>
      <c r="F53" s="84" t="s">
        <v>8</v>
      </c>
      <c r="G53" s="85"/>
      <c r="H53" s="85"/>
      <c r="I53" s="23">
        <f>I54</f>
        <v>0</v>
      </c>
      <c r="J53" s="32">
        <f>I53*20%</f>
        <v>0</v>
      </c>
      <c r="K53" s="32">
        <f>I53+J53</f>
        <v>0</v>
      </c>
    </row>
    <row r="54" spans="1:245" s="3" customFormat="1" ht="27" customHeight="1">
      <c r="A54" s="36" t="s">
        <v>149</v>
      </c>
      <c r="B54" s="44" t="s">
        <v>19</v>
      </c>
      <c r="C54" s="65" t="s">
        <v>20</v>
      </c>
      <c r="D54" s="66"/>
      <c r="E54" s="47"/>
      <c r="F54" s="25" t="s">
        <v>0</v>
      </c>
      <c r="G54" s="30">
        <v>1</v>
      </c>
      <c r="H54" s="33">
        <v>0</v>
      </c>
      <c r="I54" s="28">
        <f>G54*H54</f>
        <v>0</v>
      </c>
      <c r="J54" s="29">
        <f>I54*20%</f>
        <v>0</v>
      </c>
      <c r="K54" s="29">
        <f>I54+J54</f>
        <v>0</v>
      </c>
    </row>
    <row r="55" spans="1:245" ht="17.25" customHeight="1">
      <c r="A55" s="21"/>
      <c r="B55" s="40"/>
      <c r="C55" s="40"/>
      <c r="D55" s="40"/>
      <c r="E55" s="40"/>
      <c r="F55" s="2"/>
      <c r="G55" s="18"/>
      <c r="H55" s="1"/>
    </row>
    <row r="56" spans="1:245" s="3" customFormat="1" ht="30" customHeight="1">
      <c r="A56" s="55"/>
      <c r="B56" s="56"/>
      <c r="C56" s="56"/>
      <c r="D56" s="56"/>
      <c r="E56" s="56"/>
      <c r="F56" s="56"/>
      <c r="G56" s="56"/>
      <c r="H56" s="56"/>
      <c r="I56" s="57"/>
      <c r="J56" s="23" t="s">
        <v>2</v>
      </c>
      <c r="K56" s="23">
        <f>I53+I46+I43+I5</f>
        <v>0</v>
      </c>
      <c r="L56" s="4"/>
      <c r="M56" s="4"/>
      <c r="N56" s="4"/>
      <c r="O56" s="4"/>
      <c r="P56" s="4"/>
      <c r="Q56" s="4"/>
      <c r="R56" s="4"/>
      <c r="S56" s="4"/>
      <c r="T56" s="4"/>
      <c r="U56" s="4"/>
      <c r="V56" s="4"/>
      <c r="W56" s="4"/>
      <c r="X56" s="5"/>
      <c r="Y56" s="4"/>
      <c r="Z56" s="4"/>
      <c r="AA56" s="4"/>
      <c r="AB56" s="4"/>
      <c r="AC56" s="4"/>
      <c r="AD56" s="4"/>
      <c r="AE56" s="4"/>
      <c r="AF56" s="4"/>
      <c r="AG56" s="4"/>
      <c r="AH56" s="4"/>
      <c r="AI56" s="4"/>
      <c r="AJ56" s="4"/>
      <c r="AK56" s="4"/>
      <c r="AL56" s="5"/>
      <c r="AM56" s="4"/>
      <c r="AN56" s="4"/>
      <c r="AO56" s="4"/>
      <c r="AP56" s="4"/>
      <c r="AQ56" s="6"/>
      <c r="AR56" s="6"/>
      <c r="AS56" s="6"/>
      <c r="AT56" s="6"/>
      <c r="AU56" s="6"/>
      <c r="AV56" s="6"/>
      <c r="AW56" s="6"/>
      <c r="AX56" s="6"/>
      <c r="AY56" s="6"/>
      <c r="AZ56" s="5"/>
      <c r="BA56" s="6"/>
      <c r="BB56" s="6"/>
      <c r="BC56" s="6"/>
      <c r="BD56" s="6"/>
      <c r="BE56" s="6"/>
      <c r="BF56" s="6"/>
      <c r="BG56" s="6"/>
      <c r="BH56" s="6"/>
      <c r="BI56" s="6"/>
      <c r="BJ56" s="6"/>
      <c r="BK56" s="6"/>
      <c r="BL56" s="6"/>
      <c r="BM56" s="6"/>
      <c r="BN56" s="5"/>
      <c r="BO56" s="6"/>
      <c r="BP56" s="6"/>
      <c r="BQ56" s="6"/>
      <c r="BR56" s="6"/>
      <c r="BS56" s="6"/>
      <c r="BT56" s="6"/>
      <c r="BU56" s="6"/>
      <c r="BV56" s="6"/>
      <c r="BW56" s="6"/>
      <c r="BX56" s="6"/>
      <c r="BY56" s="6"/>
      <c r="BZ56" s="6"/>
      <c r="CA56" s="6"/>
      <c r="CB56" s="5"/>
      <c r="CC56" s="6"/>
      <c r="CD56" s="6"/>
      <c r="CE56" s="6"/>
      <c r="CF56" s="6"/>
      <c r="CG56" s="6"/>
      <c r="CH56" s="6"/>
      <c r="CI56" s="6"/>
      <c r="CJ56" s="6"/>
      <c r="CK56" s="6"/>
      <c r="CL56" s="6"/>
      <c r="CM56" s="6"/>
      <c r="CN56" s="6"/>
      <c r="CO56" s="6"/>
      <c r="CP56" s="5"/>
      <c r="CQ56" s="6"/>
      <c r="CR56" s="6"/>
      <c r="CS56" s="6"/>
      <c r="CT56" s="6"/>
      <c r="CU56" s="6"/>
      <c r="CV56" s="6"/>
      <c r="CW56" s="6"/>
      <c r="CX56" s="6"/>
      <c r="CY56" s="6"/>
      <c r="CZ56" s="6"/>
      <c r="DA56" s="6"/>
      <c r="DB56" s="6"/>
      <c r="DC56" s="6"/>
      <c r="DD56" s="5"/>
      <c r="DE56" s="6"/>
      <c r="DF56" s="6"/>
      <c r="DG56" s="6"/>
      <c r="DH56" s="6"/>
      <c r="DI56" s="6"/>
      <c r="DJ56" s="6"/>
      <c r="DK56" s="6"/>
      <c r="DL56" s="6"/>
      <c r="DM56" s="6"/>
      <c r="DN56" s="6"/>
      <c r="DO56" s="6"/>
      <c r="DP56" s="6"/>
      <c r="DQ56" s="6"/>
      <c r="DR56" s="5"/>
      <c r="DS56" s="6"/>
      <c r="DT56" s="6"/>
      <c r="DU56" s="6"/>
      <c r="DV56" s="6"/>
      <c r="DW56" s="6"/>
      <c r="DX56" s="6"/>
      <c r="DY56" s="6"/>
      <c r="DZ56" s="6"/>
      <c r="EA56" s="6"/>
      <c r="EB56" s="6"/>
      <c r="EC56" s="6"/>
      <c r="ED56" s="6"/>
      <c r="EE56" s="6"/>
      <c r="EF56" s="5"/>
      <c r="EG56" s="6"/>
      <c r="EH56" s="6"/>
      <c r="EI56" s="6"/>
      <c r="EJ56" s="6"/>
      <c r="EK56" s="6"/>
      <c r="EL56" s="6"/>
      <c r="EM56" s="6"/>
      <c r="EN56" s="6"/>
      <c r="EO56" s="6"/>
      <c r="EP56" s="6"/>
      <c r="EQ56" s="6"/>
      <c r="ER56" s="6"/>
      <c r="ES56" s="6"/>
      <c r="ET56" s="5"/>
      <c r="EU56" s="6"/>
      <c r="EV56" s="6"/>
      <c r="EW56" s="6"/>
      <c r="EX56" s="6"/>
      <c r="EY56" s="6"/>
      <c r="EZ56" s="6"/>
      <c r="FA56" s="6"/>
      <c r="FB56" s="6"/>
      <c r="FC56" s="6"/>
      <c r="FD56" s="6"/>
      <c r="FE56" s="6"/>
      <c r="FF56" s="6"/>
      <c r="FG56" s="6"/>
      <c r="FH56" s="5"/>
      <c r="FI56" s="6"/>
      <c r="FJ56" s="6"/>
      <c r="FK56" s="6"/>
      <c r="FL56" s="6"/>
      <c r="FM56" s="6"/>
      <c r="FN56" s="6"/>
      <c r="FO56" s="6"/>
      <c r="FP56" s="6"/>
      <c r="FQ56" s="6"/>
      <c r="FR56" s="6"/>
      <c r="FS56" s="6"/>
      <c r="FT56" s="6"/>
      <c r="FU56" s="6"/>
      <c r="FV56" s="5"/>
      <c r="FW56" s="6"/>
      <c r="FX56" s="6"/>
      <c r="FY56" s="6"/>
      <c r="FZ56" s="6"/>
      <c r="GA56" s="6"/>
      <c r="GB56" s="6"/>
      <c r="GC56" s="6"/>
      <c r="GD56" s="6"/>
      <c r="GE56" s="6"/>
      <c r="GF56" s="6"/>
      <c r="GG56" s="6"/>
      <c r="GH56" s="6"/>
      <c r="GI56" s="6"/>
      <c r="GJ56" s="5"/>
      <c r="GK56" s="6"/>
      <c r="GL56" s="6"/>
      <c r="GM56" s="6"/>
      <c r="GN56" s="6"/>
      <c r="GO56" s="6"/>
      <c r="GP56" s="6"/>
      <c r="GQ56" s="6"/>
      <c r="GR56" s="6"/>
      <c r="GS56" s="6"/>
      <c r="GT56" s="6"/>
      <c r="GU56" s="6"/>
      <c r="GV56" s="6"/>
      <c r="GW56" s="6"/>
      <c r="GX56" s="5"/>
      <c r="GY56" s="6"/>
      <c r="GZ56" s="6"/>
      <c r="HA56" s="6"/>
      <c r="HB56" s="6"/>
      <c r="HC56" s="6"/>
      <c r="HD56" s="6"/>
      <c r="HE56" s="6"/>
      <c r="HF56" s="6"/>
      <c r="HG56" s="6"/>
      <c r="HH56" s="6"/>
      <c r="HI56" s="6"/>
      <c r="HJ56" s="6"/>
      <c r="HK56" s="6"/>
      <c r="HL56" s="5"/>
      <c r="HM56" s="6"/>
      <c r="HN56" s="6"/>
      <c r="HO56" s="6"/>
      <c r="HP56" s="6"/>
      <c r="HQ56" s="6"/>
      <c r="HR56" s="6"/>
      <c r="HS56" s="6"/>
      <c r="HT56" s="6"/>
      <c r="HU56" s="6"/>
      <c r="HV56" s="6"/>
      <c r="HW56" s="6"/>
      <c r="HX56" s="6"/>
      <c r="HY56" s="6"/>
      <c r="HZ56" s="5"/>
      <c r="IA56" s="6"/>
      <c r="IB56" s="6"/>
      <c r="IC56" s="6"/>
      <c r="ID56" s="6"/>
      <c r="IE56" s="6"/>
      <c r="IF56" s="6"/>
      <c r="IG56" s="6"/>
      <c r="IH56" s="6"/>
      <c r="II56" s="6"/>
      <c r="IJ56" s="6"/>
      <c r="IK56" s="6"/>
    </row>
    <row r="57" spans="1:245" s="3" customFormat="1" ht="30" customHeight="1">
      <c r="A57" s="58"/>
      <c r="B57" s="59"/>
      <c r="C57" s="59"/>
      <c r="D57" s="59"/>
      <c r="E57" s="59"/>
      <c r="F57" s="59"/>
      <c r="G57" s="59"/>
      <c r="H57" s="59"/>
      <c r="I57" s="60"/>
      <c r="J57" s="24" t="s">
        <v>7</v>
      </c>
      <c r="K57" s="24">
        <f>K56*20%</f>
        <v>0</v>
      </c>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6"/>
      <c r="EI57" s="6"/>
      <c r="EJ57" s="6"/>
      <c r="EK57" s="6"/>
      <c r="EL57" s="6"/>
      <c r="EM57" s="6"/>
      <c r="EN57" s="6"/>
      <c r="EO57" s="6"/>
      <c r="EP57" s="6"/>
      <c r="EQ57" s="6"/>
      <c r="ER57" s="6"/>
      <c r="ES57" s="6"/>
      <c r="ET57" s="6"/>
      <c r="EU57" s="6"/>
      <c r="EV57" s="6"/>
      <c r="EW57" s="6"/>
      <c r="EX57" s="6"/>
      <c r="EY57" s="6"/>
      <c r="EZ57" s="6"/>
      <c r="FA57" s="6"/>
      <c r="FB57" s="6"/>
      <c r="FC57" s="6"/>
      <c r="FD57" s="6"/>
      <c r="FE57" s="6"/>
      <c r="FF57" s="6"/>
      <c r="FG57" s="6"/>
      <c r="FH57" s="6"/>
      <c r="FI57" s="6"/>
      <c r="FJ57" s="6"/>
      <c r="FK57" s="6"/>
      <c r="FL57" s="6"/>
      <c r="FM57" s="6"/>
      <c r="FN57" s="6"/>
      <c r="FO57" s="6"/>
      <c r="FP57" s="6"/>
      <c r="FQ57" s="6"/>
      <c r="FR57" s="6"/>
      <c r="FS57" s="6"/>
      <c r="FT57" s="6"/>
      <c r="FU57" s="6"/>
      <c r="FV57" s="6"/>
      <c r="FW57" s="6"/>
      <c r="FX57" s="6"/>
      <c r="FY57" s="6"/>
      <c r="FZ57" s="6"/>
      <c r="GA57" s="6"/>
      <c r="GB57" s="6"/>
      <c r="GC57" s="6"/>
      <c r="GD57" s="6"/>
      <c r="GE57" s="6"/>
      <c r="GF57" s="6"/>
      <c r="GG57" s="6"/>
      <c r="GH57" s="6"/>
      <c r="GI57" s="6"/>
      <c r="GJ57" s="6"/>
      <c r="GK57" s="6"/>
      <c r="GL57" s="6"/>
      <c r="GM57" s="6"/>
      <c r="GN57" s="6"/>
      <c r="GO57" s="6"/>
      <c r="GP57" s="6"/>
      <c r="GQ57" s="6"/>
      <c r="GR57" s="6"/>
      <c r="GS57" s="6"/>
      <c r="GT57" s="6"/>
      <c r="GU57" s="6"/>
      <c r="GV57" s="6"/>
      <c r="GW57" s="6"/>
      <c r="GX57" s="6"/>
      <c r="GY57" s="6"/>
      <c r="GZ57" s="6"/>
      <c r="HA57" s="6"/>
      <c r="HB57" s="6"/>
      <c r="HC57" s="6"/>
      <c r="HD57" s="6"/>
      <c r="HE57" s="6"/>
      <c r="HF57" s="6"/>
      <c r="HG57" s="6"/>
      <c r="HH57" s="6"/>
      <c r="HI57" s="6"/>
      <c r="HJ57" s="6"/>
      <c r="HK57" s="6"/>
      <c r="HL57" s="6"/>
      <c r="HM57" s="6"/>
      <c r="HN57" s="6"/>
      <c r="HO57" s="6"/>
      <c r="HP57" s="6"/>
      <c r="HQ57" s="6"/>
      <c r="HR57" s="6"/>
      <c r="HS57" s="6"/>
      <c r="HT57" s="6"/>
      <c r="HU57" s="6"/>
      <c r="HV57" s="6"/>
      <c r="HW57" s="6"/>
      <c r="HX57" s="6"/>
      <c r="HY57" s="6"/>
      <c r="HZ57" s="6"/>
      <c r="IA57" s="6"/>
      <c r="IB57" s="6"/>
      <c r="IC57" s="6"/>
      <c r="ID57" s="6"/>
      <c r="IE57" s="6"/>
      <c r="IF57" s="6"/>
      <c r="IG57" s="6"/>
      <c r="IH57" s="6"/>
      <c r="II57" s="6"/>
      <c r="IJ57" s="6"/>
      <c r="IK57" s="6"/>
    </row>
    <row r="58" spans="1:245" s="3" customFormat="1" ht="30" customHeight="1">
      <c r="A58" s="61"/>
      <c r="B58" s="62"/>
      <c r="C58" s="62"/>
      <c r="D58" s="62"/>
      <c r="E58" s="62"/>
      <c r="F58" s="62"/>
      <c r="G58" s="62"/>
      <c r="H58" s="62"/>
      <c r="I58" s="63"/>
      <c r="J58" s="23" t="s">
        <v>1</v>
      </c>
      <c r="K58" s="23">
        <f>K56+K57</f>
        <v>0</v>
      </c>
      <c r="AQ58" s="6"/>
      <c r="AR58" s="6"/>
      <c r="AS58" s="6"/>
      <c r="AT58" s="6"/>
      <c r="AU58" s="6"/>
      <c r="AV58" s="6"/>
      <c r="AW58" s="6"/>
      <c r="AX58" s="6"/>
      <c r="AY58" s="6"/>
      <c r="AZ58" s="6"/>
      <c r="BA58" s="6"/>
      <c r="BB58" s="6"/>
      <c r="BC58" s="6"/>
      <c r="BD58" s="6"/>
      <c r="BE58" s="6"/>
      <c r="BF58" s="6"/>
      <c r="BG58" s="6"/>
      <c r="BH58" s="6"/>
      <c r="BI58" s="6"/>
      <c r="BJ58" s="6"/>
      <c r="BK58" s="6"/>
      <c r="BL58" s="6"/>
      <c r="BM58" s="6"/>
      <c r="BN58" s="6"/>
      <c r="BO58" s="6"/>
      <c r="BP58" s="6"/>
      <c r="BQ58" s="6"/>
      <c r="BR58" s="6"/>
      <c r="BS58" s="6"/>
      <c r="BT58" s="6"/>
      <c r="BU58" s="6"/>
      <c r="BV58" s="6"/>
      <c r="BW58" s="6"/>
      <c r="BX58" s="6"/>
      <c r="BY58" s="6"/>
      <c r="BZ58" s="6"/>
      <c r="CA58" s="6"/>
      <c r="CB58" s="6"/>
      <c r="CC58" s="6"/>
      <c r="CD58" s="6"/>
      <c r="CE58" s="6"/>
      <c r="CF58" s="6"/>
      <c r="CG58" s="6"/>
      <c r="CH58" s="6"/>
      <c r="CI58" s="6"/>
      <c r="CJ58" s="6"/>
      <c r="CK58" s="6"/>
      <c r="CL58" s="6"/>
      <c r="CM58" s="6"/>
      <c r="CN58" s="6"/>
      <c r="CO58" s="6"/>
      <c r="CP58" s="6"/>
      <c r="CQ58" s="6"/>
      <c r="CR58" s="6"/>
      <c r="CS58" s="6"/>
      <c r="CT58" s="6"/>
      <c r="CU58" s="6"/>
      <c r="CV58" s="6"/>
      <c r="CW58" s="6"/>
      <c r="CX58" s="6"/>
      <c r="CY58" s="6"/>
      <c r="CZ58" s="6"/>
      <c r="DA58" s="6"/>
      <c r="DB58" s="6"/>
      <c r="DC58" s="6"/>
      <c r="DD58" s="6"/>
      <c r="DE58" s="6"/>
      <c r="DF58" s="6"/>
      <c r="DG58" s="6"/>
      <c r="DH58" s="6"/>
      <c r="DI58" s="6"/>
      <c r="DJ58" s="6"/>
      <c r="DK58" s="6"/>
      <c r="DL58" s="6"/>
      <c r="DM58" s="6"/>
      <c r="DN58" s="6"/>
      <c r="DO58" s="6"/>
      <c r="DP58" s="6"/>
      <c r="DQ58" s="6"/>
      <c r="DR58" s="6"/>
      <c r="DS58" s="6"/>
      <c r="DT58" s="6"/>
      <c r="DU58" s="6"/>
      <c r="DV58" s="6"/>
      <c r="DW58" s="6"/>
      <c r="DX58" s="6"/>
      <c r="DY58" s="6"/>
      <c r="DZ58" s="6"/>
      <c r="EA58" s="6"/>
      <c r="EB58" s="6"/>
      <c r="EC58" s="6"/>
      <c r="ED58" s="6"/>
      <c r="EE58" s="6"/>
      <c r="EF58" s="6"/>
      <c r="EG58" s="6"/>
      <c r="EH58" s="6"/>
      <c r="EI58" s="6"/>
      <c r="EJ58" s="6"/>
      <c r="EK58" s="6"/>
      <c r="EL58" s="6"/>
      <c r="EM58" s="6"/>
      <c r="EN58" s="6"/>
      <c r="EO58" s="6"/>
      <c r="EP58" s="6"/>
      <c r="EQ58" s="6"/>
      <c r="ER58" s="6"/>
      <c r="ES58" s="6"/>
      <c r="ET58" s="6"/>
      <c r="EU58" s="6"/>
      <c r="EV58" s="6"/>
      <c r="EW58" s="6"/>
      <c r="EX58" s="6"/>
      <c r="EY58" s="6"/>
      <c r="EZ58" s="6"/>
      <c r="FA58" s="6"/>
      <c r="FB58" s="6"/>
      <c r="FC58" s="6"/>
      <c r="FD58" s="6"/>
      <c r="FE58" s="6"/>
      <c r="FF58" s="6"/>
      <c r="FG58" s="6"/>
      <c r="FH58" s="6"/>
      <c r="FI58" s="6"/>
      <c r="FJ58" s="6"/>
      <c r="FK58" s="6"/>
      <c r="FL58" s="6"/>
      <c r="FM58" s="6"/>
      <c r="FN58" s="6"/>
      <c r="FO58" s="6"/>
      <c r="FP58" s="6"/>
      <c r="FQ58" s="6"/>
      <c r="FR58" s="6"/>
      <c r="FS58" s="6"/>
      <c r="FT58" s="6"/>
      <c r="FU58" s="6"/>
      <c r="FV58" s="6"/>
      <c r="FW58" s="6"/>
      <c r="FX58" s="6"/>
      <c r="FY58" s="6"/>
      <c r="FZ58" s="6"/>
      <c r="GA58" s="6"/>
      <c r="GB58" s="6"/>
      <c r="GC58" s="6"/>
      <c r="GD58" s="6"/>
      <c r="GE58" s="6"/>
      <c r="GF58" s="6"/>
      <c r="GG58" s="6"/>
      <c r="GH58" s="6"/>
      <c r="GI58" s="6"/>
      <c r="GJ58" s="6"/>
      <c r="GK58" s="6"/>
      <c r="GL58" s="6"/>
      <c r="GM58" s="6"/>
      <c r="GN58" s="6"/>
      <c r="GO58" s="6"/>
      <c r="GP58" s="6"/>
      <c r="GQ58" s="6"/>
      <c r="GR58" s="6"/>
      <c r="GS58" s="6"/>
      <c r="GT58" s="6"/>
      <c r="GU58" s="6"/>
      <c r="GV58" s="6"/>
      <c r="GW58" s="6"/>
      <c r="GX58" s="6"/>
      <c r="GY58" s="6"/>
      <c r="GZ58" s="6"/>
      <c r="HA58" s="6"/>
      <c r="HB58" s="6"/>
      <c r="HC58" s="6"/>
      <c r="HD58" s="6"/>
      <c r="HE58" s="6"/>
      <c r="HF58" s="6"/>
      <c r="HG58" s="6"/>
      <c r="HH58" s="6"/>
      <c r="HI58" s="6"/>
      <c r="HJ58" s="6"/>
      <c r="HK58" s="6"/>
      <c r="HL58" s="6"/>
      <c r="HM58" s="6"/>
      <c r="HN58" s="6"/>
      <c r="HO58" s="6"/>
      <c r="HP58" s="6"/>
      <c r="HQ58" s="6"/>
      <c r="HR58" s="6"/>
      <c r="HS58" s="6"/>
      <c r="HT58" s="6"/>
      <c r="HU58" s="6"/>
      <c r="HV58" s="6"/>
      <c r="HW58" s="6"/>
      <c r="HX58" s="6"/>
      <c r="HY58" s="6"/>
      <c r="HZ58" s="6"/>
      <c r="IA58" s="6"/>
      <c r="IB58" s="6"/>
      <c r="IC58" s="6"/>
      <c r="ID58" s="6"/>
      <c r="IE58" s="6"/>
      <c r="IF58" s="6"/>
      <c r="IG58" s="6"/>
      <c r="IH58" s="6"/>
      <c r="II58" s="6"/>
      <c r="IJ58" s="6"/>
      <c r="IK58" s="6"/>
    </row>
    <row r="59" spans="1:245" ht="17.25" customHeight="1">
      <c r="A59" s="21"/>
      <c r="B59" s="40"/>
      <c r="C59" s="40"/>
      <c r="D59" s="40"/>
      <c r="E59" s="40"/>
      <c r="F59" s="2"/>
      <c r="G59" s="18"/>
      <c r="H59" s="1"/>
    </row>
    <row r="60" spans="1:245" s="11" customFormat="1" ht="31.2" customHeight="1">
      <c r="A60" s="37" t="s">
        <v>156</v>
      </c>
      <c r="B60" s="90" t="s">
        <v>128</v>
      </c>
      <c r="C60" s="91"/>
      <c r="D60" s="91"/>
      <c r="E60" s="92"/>
      <c r="F60" s="93"/>
      <c r="G60" s="94"/>
      <c r="H60" s="94"/>
      <c r="I60" s="38"/>
      <c r="J60" s="39"/>
      <c r="K60" s="39"/>
    </row>
    <row r="61" spans="1:245" s="3" customFormat="1" ht="25.05" customHeight="1">
      <c r="A61" s="36" t="s">
        <v>157</v>
      </c>
      <c r="B61" s="44" t="s">
        <v>129</v>
      </c>
      <c r="C61" s="41" t="s">
        <v>127</v>
      </c>
      <c r="D61" s="41" t="s">
        <v>21</v>
      </c>
      <c r="E61" s="46" t="s">
        <v>126</v>
      </c>
      <c r="F61" s="25" t="s">
        <v>3</v>
      </c>
      <c r="G61" s="26">
        <v>4</v>
      </c>
      <c r="H61" s="27">
        <v>0</v>
      </c>
      <c r="I61" s="28">
        <f t="shared" ref="I61:I67" si="30">H61*G61</f>
        <v>0</v>
      </c>
      <c r="J61" s="29">
        <f t="shared" ref="J61" si="31">I61*20%</f>
        <v>0</v>
      </c>
      <c r="K61" s="29">
        <f t="shared" ref="K61" si="32">I61+J61</f>
        <v>0</v>
      </c>
    </row>
    <row r="62" spans="1:245" s="3" customFormat="1" ht="25.05" customHeight="1">
      <c r="A62" s="36" t="s">
        <v>158</v>
      </c>
      <c r="B62" s="44" t="s">
        <v>130</v>
      </c>
      <c r="C62" s="41" t="s">
        <v>163</v>
      </c>
      <c r="D62" s="41" t="s">
        <v>21</v>
      </c>
      <c r="E62" s="46" t="s">
        <v>164</v>
      </c>
      <c r="F62" s="25" t="s">
        <v>3</v>
      </c>
      <c r="G62" s="26">
        <v>4</v>
      </c>
      <c r="H62" s="27">
        <v>0</v>
      </c>
      <c r="I62" s="28">
        <f t="shared" si="30"/>
        <v>0</v>
      </c>
      <c r="J62" s="29">
        <f t="shared" ref="J62" si="33">I62*20%</f>
        <v>0</v>
      </c>
      <c r="K62" s="29">
        <f t="shared" ref="K62" si="34">I62+J62</f>
        <v>0</v>
      </c>
    </row>
    <row r="63" spans="1:245" s="3" customFormat="1" ht="25.05" customHeight="1">
      <c r="A63" s="36" t="s">
        <v>159</v>
      </c>
      <c r="B63" s="44" t="s">
        <v>131</v>
      </c>
      <c r="C63" s="41" t="s">
        <v>185</v>
      </c>
      <c r="D63" s="41" t="s">
        <v>21</v>
      </c>
      <c r="E63" s="46" t="s">
        <v>190</v>
      </c>
      <c r="F63" s="25" t="s">
        <v>4</v>
      </c>
      <c r="G63" s="30">
        <v>20</v>
      </c>
      <c r="H63" s="33">
        <v>0</v>
      </c>
      <c r="I63" s="28">
        <f t="shared" si="30"/>
        <v>0</v>
      </c>
      <c r="J63" s="29">
        <f>I63*20%</f>
        <v>0</v>
      </c>
      <c r="K63" s="29">
        <f>I63+J63</f>
        <v>0</v>
      </c>
    </row>
    <row r="64" spans="1:245" s="3" customFormat="1" ht="25.05" customHeight="1">
      <c r="A64" s="36" t="s">
        <v>160</v>
      </c>
      <c r="B64" s="44" t="s">
        <v>132</v>
      </c>
      <c r="C64" s="41" t="s">
        <v>145</v>
      </c>
      <c r="D64" s="41" t="s">
        <v>21</v>
      </c>
      <c r="E64" s="46" t="s">
        <v>190</v>
      </c>
      <c r="F64" s="25" t="s">
        <v>136</v>
      </c>
      <c r="G64" s="30">
        <v>35</v>
      </c>
      <c r="H64" s="33">
        <v>0</v>
      </c>
      <c r="I64" s="28">
        <f t="shared" si="30"/>
        <v>0</v>
      </c>
      <c r="J64" s="29">
        <f>I64*20%</f>
        <v>0</v>
      </c>
      <c r="K64" s="29">
        <f>I64+J64</f>
        <v>0</v>
      </c>
    </row>
    <row r="65" spans="1:11" s="3" customFormat="1" ht="25.05" customHeight="1">
      <c r="A65" s="36" t="s">
        <v>161</v>
      </c>
      <c r="B65" s="44" t="s">
        <v>144</v>
      </c>
      <c r="C65" s="41" t="s">
        <v>183</v>
      </c>
      <c r="D65" s="41" t="s">
        <v>21</v>
      </c>
      <c r="E65" s="49" t="s">
        <v>177</v>
      </c>
      <c r="F65" s="25" t="s">
        <v>136</v>
      </c>
      <c r="G65" s="30">
        <v>117</v>
      </c>
      <c r="H65" s="33">
        <v>0</v>
      </c>
      <c r="I65" s="28">
        <f t="shared" si="30"/>
        <v>0</v>
      </c>
      <c r="J65" s="29">
        <f>I65*20%</f>
        <v>0</v>
      </c>
      <c r="K65" s="29">
        <f>I65+J65</f>
        <v>0</v>
      </c>
    </row>
    <row r="66" spans="1:11" s="3" customFormat="1" ht="25.05" customHeight="1">
      <c r="A66" s="36" t="s">
        <v>162</v>
      </c>
      <c r="B66" s="44" t="s">
        <v>155</v>
      </c>
      <c r="C66" s="41" t="s">
        <v>184</v>
      </c>
      <c r="D66" s="41" t="s">
        <v>21</v>
      </c>
      <c r="E66" s="51"/>
      <c r="F66" s="25" t="s">
        <v>136</v>
      </c>
      <c r="G66" s="30">
        <v>205</v>
      </c>
      <c r="H66" s="33">
        <v>0</v>
      </c>
      <c r="I66" s="28">
        <f t="shared" si="30"/>
        <v>0</v>
      </c>
      <c r="J66" s="29">
        <f>I66*20%</f>
        <v>0</v>
      </c>
      <c r="K66" s="29">
        <f>I66+J66</f>
        <v>0</v>
      </c>
    </row>
    <row r="67" spans="1:11" s="3" customFormat="1" ht="25.05" customHeight="1">
      <c r="A67" s="36" t="s">
        <v>191</v>
      </c>
      <c r="B67" s="44" t="s">
        <v>192</v>
      </c>
      <c r="C67" s="41" t="s">
        <v>48</v>
      </c>
      <c r="D67" s="41" t="s">
        <v>21</v>
      </c>
      <c r="E67" s="46" t="s">
        <v>22</v>
      </c>
      <c r="F67" s="25" t="s">
        <v>3</v>
      </c>
      <c r="G67" s="26">
        <v>1</v>
      </c>
      <c r="H67" s="27">
        <v>0</v>
      </c>
      <c r="I67" s="28">
        <f t="shared" si="30"/>
        <v>0</v>
      </c>
      <c r="J67" s="29">
        <f t="shared" ref="J67" si="35">I67*20%</f>
        <v>0</v>
      </c>
      <c r="K67" s="29">
        <f t="shared" ref="K67" si="36">I67+J67</f>
        <v>0</v>
      </c>
    </row>
  </sheetData>
  <sheetProtection selectLockedCells="1" selectUnlockedCells="1"/>
  <mergeCells count="35">
    <mergeCell ref="E65:E66"/>
    <mergeCell ref="C54:D54"/>
    <mergeCell ref="F53:H53"/>
    <mergeCell ref="B47:D47"/>
    <mergeCell ref="E47:E51"/>
    <mergeCell ref="B60:E60"/>
    <mergeCell ref="F60:H60"/>
    <mergeCell ref="J31:J32"/>
    <mergeCell ref="A1:K1"/>
    <mergeCell ref="A2:K2"/>
    <mergeCell ref="F5:H5"/>
    <mergeCell ref="B5:E5"/>
    <mergeCell ref="A18:A20"/>
    <mergeCell ref="B18:B20"/>
    <mergeCell ref="I18:I20"/>
    <mergeCell ref="J18:J20"/>
    <mergeCell ref="K18:K20"/>
    <mergeCell ref="E6:E28"/>
    <mergeCell ref="K31:K32"/>
    <mergeCell ref="E33:E35"/>
    <mergeCell ref="E31:E32"/>
    <mergeCell ref="B43:E43"/>
    <mergeCell ref="A56:I58"/>
    <mergeCell ref="F46:H46"/>
    <mergeCell ref="B46:E46"/>
    <mergeCell ref="C48:D48"/>
    <mergeCell ref="C49:D49"/>
    <mergeCell ref="B53:E53"/>
    <mergeCell ref="C51:D51"/>
    <mergeCell ref="F43:H43"/>
    <mergeCell ref="E37:E38"/>
    <mergeCell ref="A31:A32"/>
    <mergeCell ref="B31:B32"/>
    <mergeCell ref="C31:C32"/>
    <mergeCell ref="I31:I32"/>
  </mergeCells>
  <phoneticPr fontId="15" type="noConversion"/>
  <pageMargins left="0.2" right="0.2" top="0.2" bottom="0.65000000000000013" header="0.51" footer="0.2"/>
  <pageSetup paperSize="9" scale="27" firstPageNumber="0" fitToHeight="0" orientation="portrait" horizontalDpi="300" verticalDpi="300" copies="2" r:id="rId1"/>
  <headerFooter alignWithMargins="0">
    <oddFooter>&amp;C&amp;12&amp;P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1_DPGF</vt:lpstr>
      <vt:lpstr>'LOT 1_DPGF'!__xlnm.Print_Area</vt:lpstr>
      <vt:lpstr>'LOT 1_DPGF'!Zone_d_impression</vt:lpstr>
    </vt:vector>
  </TitlesOfParts>
  <Company>Musée d'Orsay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MARX Perrine</dc:creator>
  <cp:lastModifiedBy>Karine NONNON</cp:lastModifiedBy>
  <cp:lastPrinted>2023-03-07T17:35:09Z</cp:lastPrinted>
  <dcterms:created xsi:type="dcterms:W3CDTF">2022-10-31T13:22:32Z</dcterms:created>
  <dcterms:modified xsi:type="dcterms:W3CDTF">2025-12-23T15:34:03Z</dcterms:modified>
</cp:coreProperties>
</file>